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57B31847-1CBF-4F96-A325-EDA42BE6A706}" xr6:coauthVersionLast="47" xr6:coauthVersionMax="47" xr10:uidLastSave="{00000000-0000-0000-0000-000000000000}"/>
  <bookViews>
    <workbookView xWindow="-98" yWindow="-98" windowWidth="21795" windowHeight="13875" tabRatio="932" xr2:uid="{00000000-000D-0000-FFFF-FFFF00000000}"/>
  </bookViews>
  <sheets>
    <sheet name="January" sheetId="4" r:id="rId1"/>
    <sheet name="February" sheetId="5" r:id="rId2"/>
    <sheet name="March" sheetId="17" r:id="rId3"/>
    <sheet name="April" sheetId="18" r:id="rId4"/>
    <sheet name="May" sheetId="19" r:id="rId5"/>
    <sheet name="June" sheetId="20" r:id="rId6"/>
    <sheet name="July" sheetId="21" r:id="rId7"/>
    <sheet name="August" sheetId="22" r:id="rId8"/>
    <sheet name="September" sheetId="23" r:id="rId9"/>
    <sheet name="October" sheetId="24" r:id="rId10"/>
    <sheet name="November" sheetId="25" r:id="rId11"/>
    <sheet name="December" sheetId="15" r:id="rId12"/>
  </sheets>
  <definedNames>
    <definedName name="CalendarYear">January!$AH$6</definedName>
    <definedName name="ColumnTitle13">#REF!</definedName>
    <definedName name="Employee_Absence_Title">January!$B$1</definedName>
    <definedName name="Key_name">January!$B$4</definedName>
    <definedName name="KeyCustom1">January!$N$4</definedName>
    <definedName name="KeyCustom1Label">January!$O$4</definedName>
    <definedName name="KeyCustom2">January!$R$4</definedName>
    <definedName name="KeyCustom2Label">January!$S$4</definedName>
    <definedName name="KeyPersonal">January!$G$4</definedName>
    <definedName name="KeyPersonalLabel">January!$H$4</definedName>
    <definedName name="KeySick">January!$K$4</definedName>
    <definedName name="KeySickLabel">January!$L$4</definedName>
    <definedName name="KeyVacation">January!$C$4</definedName>
    <definedName name="KeyVacationLabel">January!$D$4</definedName>
    <definedName name="MonthName" localSheetId="3">April!$B$7</definedName>
    <definedName name="MonthName" localSheetId="7">August!$B$2</definedName>
    <definedName name="MonthName" localSheetId="11">December!$B$2</definedName>
    <definedName name="MonthName" localSheetId="1">February!$B$2</definedName>
    <definedName name="MonthName" localSheetId="0">January!$B$2</definedName>
    <definedName name="MonthName" localSheetId="6">July!$B$2</definedName>
    <definedName name="MonthName" localSheetId="5">June!$B$2</definedName>
    <definedName name="MonthName" localSheetId="2">March!$B$2</definedName>
    <definedName name="MonthName" localSheetId="4">May!$B$4</definedName>
    <definedName name="MonthName" localSheetId="10">November!$B$2</definedName>
    <definedName name="MonthName" localSheetId="9">October!$B$2</definedName>
    <definedName name="MonthName" localSheetId="8">September!$B$2</definedName>
    <definedName name="_xlnm.Print_Titles" localSheetId="3">April!$7:$9</definedName>
    <definedName name="_xlnm.Print_Titles" localSheetId="7">August!$6:$8</definedName>
    <definedName name="_xlnm.Print_Titles" localSheetId="11">December!$6:$8</definedName>
    <definedName name="_xlnm.Print_Titles" localSheetId="1">February!$6:$8</definedName>
    <definedName name="_xlnm.Print_Titles" localSheetId="0">January!$6:$8</definedName>
    <definedName name="_xlnm.Print_Titles" localSheetId="6">July!$7:$8</definedName>
    <definedName name="_xlnm.Print_Titles" localSheetId="5">June!$6:$8</definedName>
    <definedName name="_xlnm.Print_Titles" localSheetId="2">March!$6:$8</definedName>
    <definedName name="_xlnm.Print_Titles" localSheetId="4">May!$4:$6</definedName>
    <definedName name="_xlnm.Print_Titles" localSheetId="10">November!$6:$8</definedName>
    <definedName name="_xlnm.Print_Titles" localSheetId="9">October!$6:$8</definedName>
    <definedName name="_xlnm.Print_Titles" localSheetId="8">September!$6:$8</definedName>
    <definedName name="Title1">January[[#Headers],[Date]]</definedName>
    <definedName name="Title10">October[[#Headers],[Date]]</definedName>
    <definedName name="Title11">November[[#Headers],[Date]]</definedName>
    <definedName name="Title12">December[[#Headers],[Date]]</definedName>
    <definedName name="Title2">February[[#Headers],[Date]]</definedName>
    <definedName name="Title3">March[[#Headers],[Date]]</definedName>
    <definedName name="Title4">#REF!</definedName>
    <definedName name="Title5">#REF!</definedName>
    <definedName name="Title6">June[[#Headers],[Date]]</definedName>
    <definedName name="Title7">July[[#Headers],[Date]]</definedName>
    <definedName name="Title8">August[[#Headers],[Date]]</definedName>
    <definedName name="Title9">September[[#Headers],[Date]]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 i="15" l="1"/>
  <c r="AH6" i="25"/>
  <c r="AH6" i="24"/>
  <c r="AH6" i="23"/>
  <c r="AH6" i="22"/>
  <c r="AH6" i="21"/>
  <c r="AH6" i="20"/>
  <c r="AH6" i="19"/>
  <c r="AH6" i="18"/>
  <c r="AH6" i="17"/>
  <c r="AH6" i="5"/>
  <c r="AH10" i="15"/>
  <c r="AH9" i="15"/>
  <c r="AH10" i="25"/>
  <c r="AH9" i="25"/>
  <c r="AH10" i="24"/>
  <c r="AH9" i="24"/>
  <c r="AH10" i="23"/>
  <c r="AH9" i="23"/>
  <c r="AH10" i="22"/>
  <c r="AH9" i="22"/>
  <c r="AH10" i="21"/>
  <c r="AH9" i="21"/>
  <c r="AH10" i="20"/>
  <c r="AH9" i="20"/>
  <c r="AH10" i="19"/>
  <c r="AH9" i="19"/>
  <c r="AH10" i="18"/>
  <c r="AH9" i="18"/>
  <c r="AH10" i="17"/>
  <c r="AH9" i="17"/>
  <c r="AH10" i="5"/>
  <c r="AH9" i="5"/>
  <c r="AH10" i="4"/>
  <c r="AH6" i="4"/>
  <c r="AG7" i="4" l="1"/>
  <c r="AF7" i="4"/>
  <c r="AE7" i="4"/>
  <c r="AA7" i="4"/>
  <c r="Y7" i="4"/>
  <c r="V7" i="4"/>
  <c r="S7" i="4"/>
  <c r="R7" i="4"/>
  <c r="P7" i="4"/>
  <c r="M7" i="4"/>
  <c r="J7" i="4"/>
  <c r="G7" i="4"/>
  <c r="E7" i="4"/>
  <c r="N7" i="4"/>
  <c r="AD7" i="4"/>
  <c r="AC7" i="4"/>
  <c r="AB7" i="4"/>
  <c r="Z7" i="4"/>
  <c r="X7" i="4"/>
  <c r="W7" i="4"/>
  <c r="U7" i="4"/>
  <c r="T7" i="4"/>
  <c r="Q7" i="4"/>
  <c r="O7" i="4"/>
  <c r="L7" i="4"/>
  <c r="K7" i="4"/>
  <c r="H7" i="4"/>
  <c r="F7" i="4"/>
  <c r="D7" i="4"/>
  <c r="I7" i="4"/>
  <c r="C7" i="4"/>
  <c r="AG7" i="15" l="1"/>
  <c r="AF7" i="15"/>
  <c r="AE7" i="15"/>
  <c r="AD7" i="15"/>
  <c r="AC7" i="15"/>
  <c r="AB7" i="15"/>
  <c r="AA7" i="15"/>
  <c r="Z7" i="15"/>
  <c r="Y7" i="15"/>
  <c r="X7" i="15"/>
  <c r="W7" i="15"/>
  <c r="V7" i="15"/>
  <c r="U7" i="15"/>
  <c r="T7" i="15"/>
  <c r="S7" i="15"/>
  <c r="R7" i="15"/>
  <c r="Q7" i="15"/>
  <c r="P7" i="15"/>
  <c r="O7" i="15"/>
  <c r="N7" i="15"/>
  <c r="M7" i="15"/>
  <c r="L7" i="15"/>
  <c r="K7" i="15"/>
  <c r="J7" i="15"/>
  <c r="I7" i="15"/>
  <c r="H7" i="15"/>
  <c r="G7" i="15"/>
  <c r="F7" i="15"/>
  <c r="E7" i="15"/>
  <c r="D7" i="15"/>
  <c r="C7" i="1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AG7" i="24"/>
  <c r="AF7" i="24"/>
  <c r="AE7" i="24"/>
  <c r="AD7" i="24"/>
  <c r="AC7" i="24"/>
  <c r="AB7" i="24"/>
  <c r="AA7" i="24"/>
  <c r="Z7" i="24"/>
  <c r="Y7" i="24"/>
  <c r="X7" i="24"/>
  <c r="W7" i="24"/>
  <c r="V7" i="24"/>
  <c r="U7" i="24"/>
  <c r="T7" i="24"/>
  <c r="S7" i="24"/>
  <c r="R7" i="24"/>
  <c r="Q7" i="24"/>
  <c r="P7" i="24"/>
  <c r="O7" i="24"/>
  <c r="N7" i="24"/>
  <c r="M7" i="24"/>
  <c r="L7" i="24"/>
  <c r="K7" i="24"/>
  <c r="J7" i="24"/>
  <c r="I7" i="24"/>
  <c r="H7" i="24"/>
  <c r="G7" i="24"/>
  <c r="F7" i="24"/>
  <c r="E7" i="24"/>
  <c r="D7" i="24"/>
  <c r="C7" i="24"/>
  <c r="AF7" i="23"/>
  <c r="AE7" i="23"/>
  <c r="AD7" i="23"/>
  <c r="AC7" i="23"/>
  <c r="AB7" i="23"/>
  <c r="AA7" i="23"/>
  <c r="Z7" i="23"/>
  <c r="Y7" i="23"/>
  <c r="X7" i="23"/>
  <c r="W7" i="23"/>
  <c r="V7" i="23"/>
  <c r="U7" i="23"/>
  <c r="T7" i="23"/>
  <c r="S7" i="23"/>
  <c r="R7" i="23"/>
  <c r="Q7" i="23"/>
  <c r="P7" i="23"/>
  <c r="O7" i="23"/>
  <c r="N7" i="23"/>
  <c r="M7" i="23"/>
  <c r="L7" i="23"/>
  <c r="K7" i="23"/>
  <c r="J7" i="23"/>
  <c r="I7" i="23"/>
  <c r="H7" i="23"/>
  <c r="G7" i="23"/>
  <c r="F7" i="23"/>
  <c r="E7" i="23"/>
  <c r="D7" i="23"/>
  <c r="C7" i="23"/>
  <c r="AG7" i="22"/>
  <c r="AF7" i="22"/>
  <c r="AE7" i="22"/>
  <c r="AD7" i="22"/>
  <c r="AC7" i="22"/>
  <c r="AB7" i="22"/>
  <c r="AA7" i="22"/>
  <c r="Z7" i="22"/>
  <c r="Y7" i="22"/>
  <c r="X7" i="22"/>
  <c r="W7" i="22"/>
  <c r="V7" i="22"/>
  <c r="U7" i="22"/>
  <c r="T7" i="22"/>
  <c r="S7" i="22"/>
  <c r="R7" i="22"/>
  <c r="Q7" i="22"/>
  <c r="P7" i="22"/>
  <c r="O7" i="22"/>
  <c r="N7" i="22"/>
  <c r="M7" i="22"/>
  <c r="L7" i="22"/>
  <c r="K7" i="22"/>
  <c r="J7" i="22"/>
  <c r="I7" i="22"/>
  <c r="H7" i="22"/>
  <c r="G7" i="22"/>
  <c r="F7" i="22"/>
  <c r="E7" i="22"/>
  <c r="D7" i="22"/>
  <c r="C7" i="22"/>
  <c r="AG7" i="21"/>
  <c r="AF7" i="21"/>
  <c r="AE7" i="21"/>
  <c r="AD7" i="21"/>
  <c r="AC7" i="21"/>
  <c r="AB7" i="21"/>
  <c r="AA7" i="21"/>
  <c r="Z7" i="21"/>
  <c r="Y7" i="21"/>
  <c r="X7" i="21"/>
  <c r="W7" i="21"/>
  <c r="V7" i="21"/>
  <c r="U7" i="21"/>
  <c r="T7" i="21"/>
  <c r="S7" i="21"/>
  <c r="R7" i="21"/>
  <c r="Q7" i="21"/>
  <c r="P7" i="21"/>
  <c r="O7" i="21"/>
  <c r="N7" i="21"/>
  <c r="M7" i="21"/>
  <c r="L7" i="21"/>
  <c r="K7" i="21"/>
  <c r="J7" i="21"/>
  <c r="I7" i="21"/>
  <c r="H7" i="21"/>
  <c r="G7" i="21"/>
  <c r="F7" i="21"/>
  <c r="E7" i="21"/>
  <c r="D7" i="21"/>
  <c r="C7" i="21"/>
  <c r="AF7" i="20"/>
  <c r="AE7" i="20"/>
  <c r="AD7" i="20"/>
  <c r="AC7" i="20"/>
  <c r="AB7" i="20"/>
  <c r="AA7" i="20"/>
  <c r="Z7" i="20"/>
  <c r="Y7" i="20"/>
  <c r="X7" i="20"/>
  <c r="W7" i="20"/>
  <c r="V7" i="20"/>
  <c r="U7" i="20"/>
  <c r="T7" i="20"/>
  <c r="S7" i="20"/>
  <c r="R7" i="20"/>
  <c r="Q7" i="20"/>
  <c r="P7" i="20"/>
  <c r="O7" i="20"/>
  <c r="N7" i="20"/>
  <c r="M7" i="20"/>
  <c r="L7" i="20"/>
  <c r="K7" i="20"/>
  <c r="J7" i="20"/>
  <c r="I7" i="20"/>
  <c r="H7" i="20"/>
  <c r="G7" i="20"/>
  <c r="F7" i="20"/>
  <c r="E7" i="20"/>
  <c r="D7" i="20"/>
  <c r="C7" i="20"/>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AE7" i="5" l="1"/>
  <c r="AD7" i="5"/>
  <c r="AC7" i="5"/>
  <c r="AB7" i="5"/>
  <c r="AA7" i="5"/>
  <c r="Z7" i="5"/>
  <c r="Y7" i="5"/>
  <c r="X7" i="5"/>
  <c r="W7" i="5"/>
  <c r="V7" i="5"/>
  <c r="U7" i="5"/>
  <c r="T7" i="5"/>
  <c r="S7" i="5"/>
  <c r="R7" i="5"/>
  <c r="Q7" i="5"/>
  <c r="P7" i="5"/>
  <c r="O7" i="5"/>
  <c r="N7" i="5"/>
  <c r="M7" i="5"/>
  <c r="L7" i="5"/>
  <c r="K7" i="5"/>
  <c r="J7" i="5"/>
  <c r="I7" i="5"/>
  <c r="H7" i="5"/>
  <c r="G7" i="5"/>
  <c r="F7" i="5"/>
  <c r="E7" i="5"/>
  <c r="D7" i="5"/>
  <c r="C7" i="5"/>
  <c r="AH9" i="4" l="1"/>
</calcChain>
</file>

<file path=xl/sharedStrings.xml><?xml version="1.0" encoding="utf-8"?>
<sst xmlns="http://schemas.openxmlformats.org/spreadsheetml/2006/main" count="540" uniqueCount="56">
  <si>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</si>
  <si>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</si>
  <si>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</si>
  <si>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</si>
  <si>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</si>
  <si>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</si>
  <si>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</si>
  <si>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</si>
  <si>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</si>
  <si>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</si>
  <si>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</si>
  <si>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</si>
  <si>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</si>
  <si>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</si>
  <si>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</si>
  <si>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</si>
  <si>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</si>
  <si>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</si>
  <si>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</si>
  <si>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</si>
  <si>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</si>
  <si>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</si>
  <si>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</si>
  <si>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</si>
  <si>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</si>
  <si>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</si>
  <si>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</si>
  <si>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</si>
  <si>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</si>
  <si>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</si>
  <si>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</si>
  <si>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 xml:space="preserve"> </t>
  </si>
  <si>
    <t xml:space="preserve">  </t>
  </si>
  <si>
    <t>January</t>
  </si>
  <si>
    <t>February</t>
  </si>
  <si>
    <t>March</t>
  </si>
  <si>
    <t>April</t>
  </si>
  <si>
    <t>May</t>
  </si>
  <si>
    <t>June</t>
  </si>
  <si>
    <t>July</t>
  </si>
  <si>
    <t>August</t>
  </si>
  <si>
    <t>September</t>
  </si>
  <si>
    <t>October</t>
  </si>
  <si>
    <t>November</t>
  </si>
  <si>
    <t>December</t>
  </si>
  <si>
    <t>Employee absence schedule</t>
  </si>
  <si>
    <t>Total days</t>
  </si>
  <si>
    <t>www.livethegoodlife.eu</t>
  </si>
  <si>
    <t>Booked</t>
  </si>
  <si>
    <t>Available</t>
  </si>
  <si>
    <t>Options</t>
  </si>
  <si>
    <t>Option</t>
  </si>
  <si>
    <t>Booking options</t>
  </si>
  <si>
    <t>Date</t>
  </si>
  <si>
    <t>Main House (6p)</t>
  </si>
  <si>
    <t>Second House (4p)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</si>
</sst>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8" x14ac:knownFonts="1">
    <font>
      <sz val="11"/>
      <color theme="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26"/>
      <color theme="3" tint="-0.24994659260841701"/>
      <name val="Calibri"/>
      <family val="2"/>
      <scheme val="major"/>
    </font>
    <font>
      <b/>
      <sz val="18"/>
      <color theme="4" tint="-0.24994659260841701"/>
      <name val="Calibri"/>
      <family val="2"/>
      <scheme val="minor"/>
    </font>
    <font>
      <b/>
      <sz val="26"/>
      <color theme="3"/>
      <name val="Calibri"/>
      <family val="2"/>
      <scheme val="minor"/>
    </font>
    <font>
      <sz val="11"/>
      <color theme="4" tint="-0.499984740745262"/>
      <name val="Calibri"/>
      <family val="2"/>
      <scheme val="minor"/>
    </font>
    <font>
      <b/>
      <sz val="11"/>
      <color theme="0"/>
      <name val="Calibri"/>
      <family val="2"/>
      <scheme val="minor"/>
    </font>
    <font>
      <sz val="8"/>
      <name val="Calibri"/>
      <family val="2"/>
      <scheme val="minor"/>
    </font>
    <font>
      <b/>
      <sz val="18"/>
      <color theme="4" tint="9.9948118533890809E-2"/>
      <name val="Calibri"/>
      <family val="2"/>
      <scheme val="minor"/>
    </font>
    <font>
      <b/>
      <sz val="11"/>
      <name val="Calibri"/>
      <family val="2"/>
      <scheme val="minor"/>
    </font>
    <font>
      <u/>
      <sz val="11"/>
      <color theme="10"/>
      <name val="Calibri"/>
      <family val="2"/>
      <scheme val="minor"/>
    </font>
    <font>
      <sz val="11"/>
      <color rgb="FF00B0F0"/>
      <name val="Calibri"/>
      <family val="2"/>
      <scheme val="minor"/>
    </font>
    <font>
      <b/>
      <sz val="72"/>
      <color rgb="FF00B0F0"/>
      <name val="Calibri"/>
      <family val="2"/>
      <scheme val="minor"/>
    </font>
  </fonts>
  <fills count="26">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39994506668294322"/>
        <bgColor indexed="64"/>
      </patternFill>
    </fill>
    <fill>
      <patternFill patternType="solid">
        <fgColor theme="7" tint="0.59996337778862885"/>
        <bgColor indexed="64"/>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F8E3E0"/>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right/>
      <top style="thin">
        <color theme="4"/>
      </top>
      <bottom/>
      <diagonal/>
    </border>
    <border>
      <left/>
      <right/>
      <top style="thin">
        <color auto="1"/>
      </top>
      <bottom/>
      <diagonal/>
    </border>
    <border>
      <left/>
      <right/>
      <top/>
      <bottom style="thin">
        <color auto="1"/>
      </bottom>
      <diagonal/>
    </border>
  </borders>
  <cellStyleXfs count="29">
    <xf numFmtId="0" fontId="0" fillId="0" borderId="0">
      <alignment horizontal="left" vertical="center"/>
    </xf>
    <xf numFmtId="0" fontId="9" fillId="0" borderId="0" applyNumberFormat="0" applyFill="0" applyBorder="0" applyProtection="0">
      <alignment vertical="top"/>
    </xf>
    <xf numFmtId="0" fontId="7" fillId="0" borderId="0" applyNumberFormat="0" applyFill="0" applyBorder="0" applyProtection="0">
      <alignment vertical="top"/>
    </xf>
    <xf numFmtId="0" fontId="8" fillId="2" borderId="0" applyNumberFormat="0" applyBorder="0" applyProtection="0">
      <alignment horizontal="center" vertical="center"/>
    </xf>
    <xf numFmtId="0" fontId="4" fillId="20" borderId="0" applyNumberFormat="0" applyProtection="0">
      <alignment horizontal="right" vertical="center" indent="1"/>
    </xf>
    <xf numFmtId="0" fontId="5" fillId="0" borderId="0" applyNumberFormat="0" applyFill="0" applyBorder="0" applyProtection="0">
      <alignment horizontal="left" vertical="center" indent="2"/>
    </xf>
    <xf numFmtId="0" fontId="6" fillId="3" borderId="0" applyNumberFormat="0" applyBorder="0" applyAlignment="0" applyProtection="0"/>
    <xf numFmtId="0" fontId="3" fillId="4" borderId="0" applyNumberFormat="0" applyBorder="0" applyProtection="0">
      <alignment horizontal="center" vertical="center"/>
    </xf>
    <xf numFmtId="0" fontId="4" fillId="9" borderId="0" applyNumberFormat="0" applyBorder="0" applyAlignment="0" applyProtection="0"/>
    <xf numFmtId="0" fontId="3" fillId="5" borderId="0" applyNumberFormat="0" applyBorder="0" applyAlignment="0" applyProtection="0"/>
    <xf numFmtId="0" fontId="6" fillId="7" borderId="0" applyNumberFormat="0" applyBorder="0" applyAlignment="0" applyProtection="0"/>
    <xf numFmtId="0" fontId="3" fillId="6" borderId="0" applyNumberFormat="0" applyBorder="0" applyAlignment="0" applyProtection="0"/>
    <xf numFmtId="0" fontId="4" fillId="15" borderId="0" applyNumberFormat="0" applyBorder="0" applyAlignment="0" applyProtection="0"/>
    <xf numFmtId="0" fontId="3" fillId="8" borderId="0" applyNumberFormat="0" applyBorder="0" applyAlignment="0" applyProtection="0"/>
    <xf numFmtId="0" fontId="6" fillId="15" borderId="0" applyNumberFormat="0" applyBorder="0" applyAlignment="0" applyProtection="0"/>
    <xf numFmtId="0" fontId="3" fillId="18" borderId="0" applyNumberFormat="0" applyBorder="0" applyAlignment="0" applyProtection="0"/>
    <xf numFmtId="0" fontId="4" fillId="17"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4" fillId="10" borderId="0" applyNumberFormat="0" applyBorder="0" applyAlignment="0" applyProtection="0"/>
    <xf numFmtId="0" fontId="6" fillId="11" borderId="0" applyNumberFormat="0" applyBorder="0" applyAlignment="0" applyProtection="0"/>
    <xf numFmtId="0" fontId="3" fillId="2" borderId="0" applyNumberFormat="0" applyBorder="0" applyAlignment="0" applyProtection="0"/>
    <xf numFmtId="0" fontId="4" fillId="12" borderId="0" applyNumberFormat="0" applyBorder="0" applyProtection="0">
      <alignment horizontal="left" vertical="center" indent="1"/>
    </xf>
    <xf numFmtId="0" fontId="4" fillId="13" borderId="0" applyNumberFormat="0" applyBorder="0" applyAlignment="0" applyProtection="0"/>
    <xf numFmtId="0" fontId="4" fillId="14" borderId="0" applyNumberFormat="0" applyBorder="0" applyAlignment="0" applyProtection="0"/>
    <xf numFmtId="1" fontId="3" fillId="0" borderId="0" applyFill="0" applyBorder="0" applyProtection="0">
      <alignment horizontal="center" vertical="center"/>
    </xf>
    <xf numFmtId="0" fontId="3" fillId="0" borderId="0" applyNumberFormat="0" applyFill="0" applyBorder="0">
      <alignment horizontal="left" vertical="center" wrapText="1" indent="2"/>
    </xf>
    <xf numFmtId="0" fontId="10" fillId="0" borderId="0">
      <alignment horizontal="center"/>
    </xf>
    <xf numFmtId="0" fontId="15" fillId="0" borderId="0" applyNumberFormat="0" applyFill="0" applyBorder="0" applyAlignment="0" applyProtection="0">
      <alignment horizontal="left" vertical="center"/>
    </xf>
  </cellStyleXfs>
  <cellXfs count="38">
    <xf numFmtId="0" fontId="0" fillId="0" borderId="0" xfId="0">
      <alignment horizontal="left" vertical="center"/>
    </xf>
    <xf numFmtId="0" fontId="0" fillId="0" borderId="0" xfId="0" applyAlignment="1">
      <alignment horizontal="center" vertical="center"/>
    </xf>
    <xf numFmtId="1" fontId="3" fillId="0" borderId="0" xfId="25" applyFill="1" applyBorder="1" applyProtection="1">
      <alignment horizontal="center" vertical="center"/>
    </xf>
    <xf numFmtId="0" fontId="8" fillId="0" borderId="0" xfId="3" applyFill="1" applyProtection="1">
      <alignment horizontal="center" vertical="center"/>
    </xf>
    <xf numFmtId="0" fontId="4" fillId="0" borderId="0" xfId="4" applyFill="1" applyAlignment="1" applyProtection="1">
      <alignment horizontal="left" vertical="center" indent="1"/>
    </xf>
    <xf numFmtId="0" fontId="9" fillId="0" borderId="1" xfId="1" applyBorder="1" applyAlignment="1" applyProtection="1">
      <alignment vertical="center"/>
    </xf>
    <xf numFmtId="0" fontId="0" fillId="0" borderId="0" xfId="0" applyAlignment="1">
      <alignment horizontal="left" wrapText="1" indent="1"/>
    </xf>
    <xf numFmtId="0" fontId="0" fillId="0" borderId="0" xfId="0" applyAlignment="1">
      <alignment horizontal="left" indent="1"/>
    </xf>
    <xf numFmtId="0" fontId="0" fillId="0" borderId="2" xfId="0" applyBorder="1" applyAlignment="1">
      <alignment horizontal="left" indent="1"/>
    </xf>
    <xf numFmtId="0" fontId="0" fillId="0" borderId="3" xfId="0" applyBorder="1">
      <alignment horizontal="left" vertical="center"/>
    </xf>
    <xf numFmtId="0" fontId="10" fillId="0" borderId="3" xfId="27" applyBorder="1">
      <alignment horizontal="center"/>
    </xf>
    <xf numFmtId="0" fontId="3" fillId="0" borderId="0" xfId="0" applyFont="1" applyAlignment="1">
      <alignment horizontal="center" vertical="center"/>
    </xf>
    <xf numFmtId="0" fontId="3" fillId="21" borderId="0" xfId="21" applyFill="1" applyBorder="1" applyAlignment="1" applyProtection="1">
      <alignment horizontal="center" vertical="center"/>
    </xf>
    <xf numFmtId="0" fontId="13" fillId="0" borderId="0" xfId="1" applyFont="1" applyAlignment="1" applyProtection="1">
      <alignment horizontal="left" indent="1"/>
    </xf>
    <xf numFmtId="0" fontId="15" fillId="0" borderId="0" xfId="28" applyAlignment="1" applyProtection="1">
      <alignment horizontal="left" indent="1"/>
    </xf>
    <xf numFmtId="0" fontId="14" fillId="23" borderId="0" xfId="12" applyFont="1" applyFill="1" applyAlignment="1" applyProtection="1">
      <alignment horizontal="center" vertical="center"/>
    </xf>
    <xf numFmtId="0" fontId="14" fillId="22" borderId="0" xfId="19" applyFont="1" applyFill="1" applyAlignment="1" applyProtection="1">
      <alignment horizontal="center" vertical="center"/>
    </xf>
    <xf numFmtId="0" fontId="14" fillId="24" borderId="0" xfId="23" applyFont="1" applyFill="1" applyAlignment="1" applyProtection="1">
      <alignment horizontal="center" vertical="center"/>
    </xf>
    <xf numFmtId="164" fontId="11" fillId="0" borderId="0" xfId="8" applyNumberFormat="1" applyFont="1" applyFill="1" applyAlignment="1" applyProtection="1">
      <alignment horizontal="center" vertical="center"/>
    </xf>
    <xf numFmtId="164" fontId="11" fillId="0" borderId="0" xfId="24" applyNumberFormat="1" applyFont="1" applyFill="1" applyAlignment="1" applyProtection="1">
      <alignment horizontal="center" vertical="center"/>
    </xf>
    <xf numFmtId="0" fontId="2" fillId="0" borderId="0" xfId="21" applyFont="1" applyFill="1" applyBorder="1" applyAlignment="1" applyProtection="1">
      <alignment horizontal="left" vertical="center" indent="1"/>
    </xf>
    <xf numFmtId="0" fontId="0" fillId="23" borderId="0" xfId="0" applyFill="1" applyAlignment="1">
      <alignment horizontal="center" vertical="center"/>
    </xf>
    <xf numFmtId="0" fontId="6" fillId="23" borderId="0" xfId="0" applyFont="1" applyFill="1" applyAlignment="1">
      <alignment horizontal="center" vertical="center"/>
    </xf>
    <xf numFmtId="0" fontId="8" fillId="0" borderId="0" xfId="3" applyFill="1" applyAlignment="1" applyProtection="1">
      <alignment horizontal="left" vertical="center"/>
    </xf>
    <xf numFmtId="0" fontId="2" fillId="0" borderId="0" xfId="21" applyFont="1" applyFill="1" applyAlignment="1" applyProtection="1">
      <alignment horizontal="left" vertical="center" indent="1"/>
    </xf>
    <xf numFmtId="0" fontId="3" fillId="0" borderId="0" xfId="21" applyFill="1" applyAlignment="1" applyProtection="1">
      <alignment horizontal="left" vertical="center" indent="1"/>
    </xf>
    <xf numFmtId="0" fontId="16" fillId="0" borderId="0" xfId="0" applyFont="1">
      <alignment horizontal="left" vertical="center"/>
    </xf>
    <xf numFmtId="0" fontId="17" fillId="0" borderId="0" xfId="3" applyFont="1" applyFill="1" applyAlignment="1" applyProtection="1">
      <alignment horizontal="left" vertical="top"/>
    </xf>
    <xf numFmtId="0" fontId="16" fillId="0" borderId="0" xfId="0" applyFont="1" applyAlignment="1">
      <alignment horizontal="left" indent="1"/>
    </xf>
    <xf numFmtId="0" fontId="1" fillId="0" borderId="0" xfId="26" applyFont="1" applyFill="1" applyBorder="1">
      <alignment horizontal="left" vertical="center" wrapText="1" indent="2"/>
    </xf>
    <xf numFmtId="0" fontId="3" fillId="0" borderId="0" xfId="26" applyFill="1">
      <alignment horizontal="left" vertical="center" wrapText="1" indent="2"/>
    </xf>
    <xf numFmtId="1" fontId="3" fillId="23" borderId="0" xfId="25" applyFill="1" applyProtection="1">
      <alignment horizontal="center" vertical="center"/>
    </xf>
    <xf numFmtId="1" fontId="3" fillId="23" borderId="0" xfId="25" applyFill="1">
      <alignment horizontal="center" vertical="center"/>
    </xf>
    <xf numFmtId="1" fontId="3" fillId="0" borderId="0" xfId="25" applyProtection="1">
      <alignment horizontal="center" vertical="center"/>
    </xf>
    <xf numFmtId="0" fontId="0" fillId="25" borderId="0" xfId="0" applyFill="1" applyAlignment="1">
      <alignment horizontal="center" vertical="center"/>
    </xf>
    <xf numFmtId="0" fontId="0" fillId="24" borderId="0" xfId="0" applyFill="1" applyAlignment="1">
      <alignment horizontal="center" vertical="center"/>
    </xf>
    <xf numFmtId="0" fontId="6" fillId="24" borderId="0" xfId="0" applyFont="1" applyFill="1" applyAlignment="1">
      <alignment horizontal="center" vertical="center"/>
    </xf>
    <xf numFmtId="0" fontId="6" fillId="25" borderId="0" xfId="0" applyFont="1" applyFill="1" applyAlignment="1">
      <alignment horizontal="center" vertical="center"/>
    </xf>
  </cellXfs>
  <cellStyles count="29">
    <cellStyle name="20% - Accent1" xfId="15" builtinId="30" customBuiltin="1"/>
    <cellStyle name="20% - Accent3" xfId="21" builtinId="38" customBuiltin="1"/>
    <cellStyle name="20% - Accent4" xfId="7" builtinId="42" customBuiltin="1"/>
    <cellStyle name="20% - Accent6" xfId="11" builtinId="50" customBuiltin="1"/>
    <cellStyle name="40% - Accent1" xfId="16" builtinId="31" customBuiltin="1"/>
    <cellStyle name="40% - Accent2" xfId="19" builtinId="35" customBuiltin="1"/>
    <cellStyle name="40% - Accent3" xfId="22" builtinId="39" customBuiltin="1"/>
    <cellStyle name="40% - Accent4" xfId="8" builtinId="43" customBuiltin="1"/>
    <cellStyle name="40% - Accent5" xfId="24" builtinId="47" customBuiltin="1"/>
    <cellStyle name="40% - Accent6" xfId="12" builtinId="51" customBuiltin="1"/>
    <cellStyle name="60% - Accent1" xfId="17" builtinId="32" customBuiltin="1"/>
    <cellStyle name="60% - Accent3" xfId="23" builtinId="40" customBuiltin="1"/>
    <cellStyle name="60% - Accent4" xfId="9" builtinId="44" customBuiltin="1"/>
    <cellStyle name="60% - Accent6" xfId="13" builtinId="52" customBuiltin="1"/>
    <cellStyle name="Accent1" xfId="14" builtinId="29" customBuiltin="1"/>
    <cellStyle name="Accent2" xfId="18" builtinId="33" customBuiltin="1"/>
    <cellStyle name="Accent3" xfId="20" builtinId="37" customBuiltin="1"/>
    <cellStyle name="Accent4" xfId="6" builtinId="41" customBuiltin="1"/>
    <cellStyle name="Accent6" xfId="10" builtinId="49" customBuiltin="1"/>
    <cellStyle name="Employee" xfId="26" xr:uid="{00000000-0005-0000-0000-000013000000}"/>
    <cellStyle name="Heading 1" xfId="2" builtinId="16" customBuiltin="1"/>
    <cellStyle name="Heading 2" xfId="3" builtinId="17" customBuiltin="1"/>
    <cellStyle name="Heading 3" xfId="4" builtinId="18" customBuiltin="1"/>
    <cellStyle name="Heading 4" xfId="5" builtinId="19" customBuiltin="1"/>
    <cellStyle name="Hyperlink" xfId="28" builtinId="8"/>
    <cellStyle name="Label" xfId="27" xr:uid="{00000000-0005-0000-0000-000018000000}"/>
    <cellStyle name="Normal" xfId="0" builtinId="0" customBuiltin="1"/>
    <cellStyle name="Title" xfId="1" builtinId="15" customBuiltin="1"/>
    <cellStyle name="Total" xfId="25" builtinId="25" customBuiltin="1"/>
  </cellStyles>
  <dxfs count="598">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color theme="3"/>
      </font>
      <border>
        <vertical/>
        <horizontal/>
      </border>
    </dxf>
    <dxf>
      <font>
        <color theme="0"/>
      </font>
      <border>
        <vertical/>
        <horizontal/>
      </border>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b val="0"/>
        <i val="0"/>
        <strike val="0"/>
        <outline val="0"/>
        <shadow val="0"/>
        <u val="none"/>
        <vertAlign val="baseline"/>
        <sz val="11"/>
        <color theme="0"/>
        <name val="Calibri"/>
        <family val="2"/>
        <scheme val="minor"/>
      </font>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alignment horizontal="center" vertical="center" textRotation="0" wrapText="0" indent="0" justifyLastLine="0" shrinkToFit="0" readingOrder="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0" formatCode="General"/>
      <fill>
        <patternFill patternType="none">
          <fgColor indexed="64"/>
          <bgColor indexed="65"/>
        </patternFill>
      </fill>
      <protection locked="1" hidden="0"/>
    </dxf>
    <dxf>
      <protection locked="1" hidden="0"/>
    </dxf>
    <dxf>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ont>
        <b val="0"/>
        <i val="0"/>
        <strike val="0"/>
        <outline val="0"/>
        <shadow val="0"/>
        <u val="none"/>
        <vertAlign val="baseline"/>
        <sz val="11"/>
        <color theme="0"/>
        <name val="Calibri"/>
        <family val="2"/>
        <scheme val="minor"/>
      </font>
      <protection locked="1" hidden="0"/>
    </dxf>
    <dxf>
      <fill>
        <patternFill patternType="none">
          <fgColor indexed="64"/>
          <bgColor indexed="65"/>
        </patternFill>
      </fill>
      <protection locked="1" hidden="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numFmt numFmtId="164" formatCode="0;0;"/>
      <alignment horizontal="center" vertical="center" textRotation="0" wrapText="0" indent="0" justifyLastLine="0" shrinkToFit="0" readingOrder="0"/>
    </dxf>
    <dxf>
      <fill>
        <patternFill patternType="solid">
          <fgColor indexed="64"/>
          <bgColor rgb="FF92D050"/>
        </patternFill>
      </fill>
      <protection locked="1" hidden="0"/>
    </dxf>
    <dxf>
      <alignment horizontal="left" vertical="center" textRotation="0" wrapText="0" indent="1" justifyLastLine="0" shrinkToFit="0" readingOrder="0"/>
    </dxf>
    <dxf>
      <fill>
        <patternFill patternType="none">
          <fgColor indexed="64"/>
          <bgColor indexed="65"/>
        </patternFill>
      </fill>
    </dxf>
    <dxf>
      <protection locked="1" hidden="0"/>
    </dxf>
    <dxf>
      <protection locked="1" hidden="0"/>
    </dxf>
    <dxf>
      <alignment horizontal="center" vertical="center" textRotation="0" wrapText="0" indent="0" justifyLastLine="0" shrinkToFit="0" readingOrder="0"/>
    </dxf>
    <dxf>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top style="thick">
          <color theme="5" tint="0.59996337778862885"/>
        </top>
        <bottom style="thick">
          <color theme="5" tint="0.59996337778862885"/>
        </bottom>
        <vertical style="thin">
          <color theme="0"/>
        </vertical>
        <horizontal style="thick">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b/>
        <i val="0"/>
        <color theme="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theme="1"/>
      </font>
      <fill>
        <patternFill patternType="none">
          <bgColor auto="1"/>
        </patternFill>
      </fill>
      <border>
        <left/>
        <right/>
        <top style="thin">
          <color theme="5" tint="0.59996337778862885"/>
        </top>
        <bottom style="thin">
          <color theme="5" tint="0.59996337778862885"/>
        </bottom>
        <vertical/>
        <horizontal style="thin">
          <color theme="5" tint="0.59996337778862885"/>
        </horizontal>
      </border>
    </dxf>
    <dxf>
      <font>
        <color theme="1"/>
      </font>
      <fill>
        <patternFill>
          <bgColor theme="5" tint="0.39994506668294322"/>
        </patternFill>
      </fill>
      <border diagonalUp="0" diagonalDown="0">
        <left style="thin">
          <color theme="0"/>
        </left>
        <right style="thin">
          <color theme="0"/>
        </right>
        <top style="thick">
          <color theme="0"/>
        </top>
        <bottom style="thick">
          <color theme="5"/>
        </bottom>
        <vertical style="thick">
          <color theme="0"/>
        </vertical>
        <horizontal/>
      </border>
    </dxf>
    <dxf>
      <font>
        <color theme="0"/>
      </font>
      <fill>
        <patternFill>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theme="0"/>
      </font>
      <border diagonalUp="0" diagonalDown="0">
        <left/>
        <right/>
        <top/>
        <bottom style="thick">
          <color theme="0"/>
        </bottom>
        <vertical style="thick">
          <color theme="0"/>
        </vertical>
        <horizontal style="thick">
          <color theme="0"/>
        </horizontal>
      </border>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s>
  <tableStyles count="2" defaultTableStyle="Employee Absence Table" defaultPivotStyle="PivotStyleLight16">
    <tableStyle name="Employee Absence Table" pivot="0" count="9" xr9:uid="{00000000-0011-0000-FFFF-FFFF00000000}">
      <tableStyleElement type="wholeTable" dxfId="597"/>
      <tableStyleElement type="headerRow" dxfId="596"/>
      <tableStyleElement type="totalRow" dxfId="595"/>
      <tableStyleElement type="firstRowStripe" dxfId="594"/>
      <tableStyleElement type="secondRowStripe" dxfId="593"/>
      <tableStyleElement type="firstHeaderCell" dxfId="592"/>
      <tableStyleElement type="lastHeaderCell" dxfId="591"/>
      <tableStyleElement type="firstTotalCell" dxfId="590"/>
      <tableStyleElement type="lastTotalCell" dxfId="589"/>
    </tableStyle>
    <tableStyle name="Employee Absence Table 2" pivot="0" count="13" xr9:uid="{3374F2B5-EC6B-E245-A90B-F84953DFCF99}">
      <tableStyleElement type="wholeTable" dxfId="588"/>
      <tableStyleElement type="headerRow" dxfId="587"/>
      <tableStyleElement type="totalRow" dxfId="586"/>
      <tableStyleElement type="firstColumn" dxfId="585"/>
      <tableStyleElement type="lastColumn" dxfId="584"/>
      <tableStyleElement type="firstRowStripe" dxfId="583"/>
      <tableStyleElement type="secondRowStripe" dxfId="582"/>
      <tableStyleElement type="firstColumnStripe" dxfId="581"/>
      <tableStyleElement type="secondColumnStripe" dxfId="580"/>
      <tableStyleElement type="firstHeaderCell" dxfId="579"/>
      <tableStyleElement type="lastHeaderCell" dxfId="578"/>
      <tableStyleElement type="firstTotalCell" dxfId="577"/>
      <tableStyleElement type="lastTotalCell" dxfId="57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January" displayName="January" ref="B8:AH10" totalsRowShown="0" headerRowDxfId="575" dataDxfId="574" totalsRowDxfId="573">
  <autoFilter ref="B8:AH1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000-000001000000}" name="Date" dataDxfId="572" totalsRowDxfId="571" dataCellStyle="Employee"/>
    <tableColumn id="2" xr3:uid="{00000000-0010-0000-0000-000002000000}" name="1" dataDxfId="570" totalsRowDxfId="569" dataCellStyle="Total"/>
    <tableColumn id="3" xr3:uid="{00000000-0010-0000-0000-000003000000}" name="2" dataDxfId="568" totalsRowDxfId="567" dataCellStyle="Total"/>
    <tableColumn id="4" xr3:uid="{00000000-0010-0000-0000-000004000000}" name="3" dataDxfId="566" totalsRowDxfId="565" dataCellStyle="Total"/>
    <tableColumn id="5" xr3:uid="{00000000-0010-0000-0000-000005000000}" name="4" dataDxfId="564" totalsRowDxfId="563" dataCellStyle="Total"/>
    <tableColumn id="6" xr3:uid="{00000000-0010-0000-0000-000006000000}" name="5" dataDxfId="562" totalsRowDxfId="561" dataCellStyle="Total"/>
    <tableColumn id="7" xr3:uid="{00000000-0010-0000-0000-000007000000}" name="6" dataDxfId="560" totalsRowDxfId="559" dataCellStyle="Total"/>
    <tableColumn id="8" xr3:uid="{00000000-0010-0000-0000-000008000000}" name="7" dataDxfId="558" totalsRowDxfId="557" dataCellStyle="Total"/>
    <tableColumn id="9" xr3:uid="{00000000-0010-0000-0000-000009000000}" name="8" dataDxfId="556" totalsRowDxfId="555" dataCellStyle="Total"/>
    <tableColumn id="10" xr3:uid="{00000000-0010-0000-0000-00000A000000}" name="9" dataDxfId="554" totalsRowDxfId="553" dataCellStyle="Total"/>
    <tableColumn id="11" xr3:uid="{00000000-0010-0000-0000-00000B000000}" name="10" dataDxfId="552" totalsRowDxfId="551" dataCellStyle="Total"/>
    <tableColumn id="12" xr3:uid="{00000000-0010-0000-0000-00000C000000}" name="11" dataDxfId="550" totalsRowDxfId="549" dataCellStyle="Total"/>
    <tableColumn id="13" xr3:uid="{00000000-0010-0000-0000-00000D000000}" name="12" dataDxfId="548" totalsRowDxfId="547" dataCellStyle="Total"/>
    <tableColumn id="14" xr3:uid="{00000000-0010-0000-0000-00000E000000}" name="13" dataDxfId="546" totalsRowDxfId="545" dataCellStyle="Total"/>
    <tableColumn id="15" xr3:uid="{00000000-0010-0000-0000-00000F000000}" name="14" dataDxfId="544" totalsRowDxfId="543" dataCellStyle="Total"/>
    <tableColumn id="16" xr3:uid="{00000000-0010-0000-0000-000010000000}" name="15" dataDxfId="542" totalsRowDxfId="541" dataCellStyle="Total"/>
    <tableColumn id="17" xr3:uid="{00000000-0010-0000-0000-000011000000}" name="16" dataDxfId="540" totalsRowDxfId="539" dataCellStyle="Total"/>
    <tableColumn id="18" xr3:uid="{00000000-0010-0000-0000-000012000000}" name="17" dataDxfId="538" totalsRowDxfId="537" dataCellStyle="Total"/>
    <tableColumn id="19" xr3:uid="{00000000-0010-0000-0000-000013000000}" name="18" dataDxfId="536" totalsRowDxfId="535" dataCellStyle="Total"/>
    <tableColumn id="20" xr3:uid="{00000000-0010-0000-0000-000014000000}" name="19" dataDxfId="534" totalsRowDxfId="533" dataCellStyle="Total"/>
    <tableColumn id="21" xr3:uid="{00000000-0010-0000-0000-000015000000}" name="20" dataDxfId="532" totalsRowDxfId="531" dataCellStyle="Total"/>
    <tableColumn id="22" xr3:uid="{00000000-0010-0000-0000-000016000000}" name="21" dataDxfId="530" totalsRowDxfId="529" dataCellStyle="Total"/>
    <tableColumn id="23" xr3:uid="{00000000-0010-0000-0000-000017000000}" name="22" dataDxfId="528" totalsRowDxfId="527" dataCellStyle="Total"/>
    <tableColumn id="24" xr3:uid="{00000000-0010-0000-0000-000018000000}" name="23" dataDxfId="526" totalsRowDxfId="525" dataCellStyle="Total"/>
    <tableColumn id="25" xr3:uid="{00000000-0010-0000-0000-000019000000}" name="24" dataDxfId="524" totalsRowDxfId="523" dataCellStyle="Total"/>
    <tableColumn id="26" xr3:uid="{00000000-0010-0000-0000-00001A000000}" name="25" dataDxfId="522" totalsRowDxfId="521" dataCellStyle="Total"/>
    <tableColumn id="27" xr3:uid="{00000000-0010-0000-0000-00001B000000}" name="26" dataDxfId="520" totalsRowDxfId="519" dataCellStyle="Total"/>
    <tableColumn id="28" xr3:uid="{00000000-0010-0000-0000-00001C000000}" name="27" dataDxfId="518" totalsRowDxfId="517" dataCellStyle="Total"/>
    <tableColumn id="29" xr3:uid="{00000000-0010-0000-0000-00001D000000}" name="28" dataDxfId="516" totalsRowDxfId="515" dataCellStyle="Total"/>
    <tableColumn id="30" xr3:uid="{00000000-0010-0000-0000-00001E000000}" name="29" dataDxfId="514" totalsRowDxfId="513" dataCellStyle="Total"/>
    <tableColumn id="31" xr3:uid="{00000000-0010-0000-0000-00001F000000}" name="30" dataDxfId="512" totalsRowDxfId="511" dataCellStyle="Total"/>
    <tableColumn id="32" xr3:uid="{00000000-0010-0000-0000-000020000000}" name="31" dataDxfId="510" totalsRowDxfId="509" dataCellStyle="Total"/>
    <tableColumn id="33" xr3:uid="{00000000-0010-0000-0000-000021000000}" name="Total days" dataDxfId="508" totalsRowDxfId="507" dataCellStyle="Total">
      <calculatedColumnFormula>COUNTA(January!$C9:$AG10)</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October" displayName="October" ref="B8:AH10" totalsRowShown="0" headerRowDxfId="234" dataDxfId="119">
  <tableColumns count="33">
    <tableColumn id="1" xr3:uid="{00000000-0010-0000-0900-000001000000}" name="Date" dataDxfId="233" dataCellStyle="Employee"/>
    <tableColumn id="2" xr3:uid="{00000000-0010-0000-0900-000002000000}" name="1" dataDxfId="232"/>
    <tableColumn id="3" xr3:uid="{00000000-0010-0000-0900-000003000000}" name="2" dataDxfId="231"/>
    <tableColumn id="4" xr3:uid="{00000000-0010-0000-0900-000004000000}" name="3" dataDxfId="230"/>
    <tableColumn id="5" xr3:uid="{00000000-0010-0000-0900-000005000000}" name="4" dataDxfId="229"/>
    <tableColumn id="6" xr3:uid="{00000000-0010-0000-0900-000006000000}" name="5" dataDxfId="228"/>
    <tableColumn id="7" xr3:uid="{00000000-0010-0000-0900-000007000000}" name="6" dataDxfId="227"/>
    <tableColumn id="8" xr3:uid="{00000000-0010-0000-0900-000008000000}" name="7" dataDxfId="226"/>
    <tableColumn id="9" xr3:uid="{00000000-0010-0000-0900-000009000000}" name="8" dataDxfId="225"/>
    <tableColumn id="10" xr3:uid="{00000000-0010-0000-0900-00000A000000}" name="9" dataDxfId="224"/>
    <tableColumn id="11" xr3:uid="{00000000-0010-0000-0900-00000B000000}" name="10" dataDxfId="223"/>
    <tableColumn id="12" xr3:uid="{00000000-0010-0000-0900-00000C000000}" name="11" dataDxfId="222"/>
    <tableColumn id="13" xr3:uid="{00000000-0010-0000-0900-00000D000000}" name="12" dataDxfId="221"/>
    <tableColumn id="14" xr3:uid="{00000000-0010-0000-0900-00000E000000}" name="13" dataDxfId="220"/>
    <tableColumn id="15" xr3:uid="{00000000-0010-0000-0900-00000F000000}" name="14" dataDxfId="219"/>
    <tableColumn id="16" xr3:uid="{00000000-0010-0000-0900-000010000000}" name="15" dataDxfId="218"/>
    <tableColumn id="17" xr3:uid="{00000000-0010-0000-0900-000011000000}" name="16" dataDxfId="217"/>
    <tableColumn id="18" xr3:uid="{00000000-0010-0000-0900-000012000000}" name="17" dataDxfId="216"/>
    <tableColumn id="19" xr3:uid="{00000000-0010-0000-0900-000013000000}" name="18" dataDxfId="215"/>
    <tableColumn id="20" xr3:uid="{00000000-0010-0000-0900-000014000000}" name="19" dataDxfId="214"/>
    <tableColumn id="21" xr3:uid="{00000000-0010-0000-0900-000015000000}" name="20" dataDxfId="213"/>
    <tableColumn id="22" xr3:uid="{00000000-0010-0000-0900-000016000000}" name="21" dataDxfId="212"/>
    <tableColumn id="23" xr3:uid="{00000000-0010-0000-0900-000017000000}" name="22" dataDxfId="211"/>
    <tableColumn id="24" xr3:uid="{00000000-0010-0000-0900-000018000000}" name="23" dataDxfId="210"/>
    <tableColumn id="25" xr3:uid="{00000000-0010-0000-0900-000019000000}" name="24" dataDxfId="209"/>
    <tableColumn id="26" xr3:uid="{00000000-0010-0000-0900-00001A000000}" name="25" dataDxfId="208"/>
    <tableColumn id="27" xr3:uid="{00000000-0010-0000-0900-00001B000000}" name="26" dataDxfId="207"/>
    <tableColumn id="28" xr3:uid="{00000000-0010-0000-0900-00001C000000}" name="27" dataDxfId="206"/>
    <tableColumn id="29" xr3:uid="{00000000-0010-0000-0900-00001D000000}" name="28" dataDxfId="205"/>
    <tableColumn id="30" xr3:uid="{00000000-0010-0000-0900-00001E000000}" name="29" dataDxfId="204"/>
    <tableColumn id="31" xr3:uid="{00000000-0010-0000-0900-00001F000000}" name="30" dataDxfId="203"/>
    <tableColumn id="32" xr3:uid="{00000000-0010-0000-0900-000020000000}" name="31" dataDxfId="202" dataCellStyle="Total"/>
    <tableColumn id="33" xr3:uid="{00000000-0010-0000-0900-000021000000}" name="Total days" dataDxfId="201"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November" displayName="November" ref="B8:AH10" totalsRowShown="0" headerRowDxfId="200" dataDxfId="118">
  <tableColumns count="33">
    <tableColumn id="1" xr3:uid="{00000000-0010-0000-0A00-000001000000}" name="Date" dataDxfId="199" dataCellStyle="Employee"/>
    <tableColumn id="2" xr3:uid="{00000000-0010-0000-0A00-000002000000}" name="1" dataDxfId="198"/>
    <tableColumn id="3" xr3:uid="{00000000-0010-0000-0A00-000003000000}" name="2" dataDxfId="197"/>
    <tableColumn id="4" xr3:uid="{00000000-0010-0000-0A00-000004000000}" name="3" dataDxfId="196"/>
    <tableColumn id="5" xr3:uid="{00000000-0010-0000-0A00-000005000000}" name="4" dataDxfId="195"/>
    <tableColumn id="6" xr3:uid="{00000000-0010-0000-0A00-000006000000}" name="5" dataDxfId="194"/>
    <tableColumn id="7" xr3:uid="{00000000-0010-0000-0A00-000007000000}" name="6" dataDxfId="193"/>
    <tableColumn id="8" xr3:uid="{00000000-0010-0000-0A00-000008000000}" name="7" dataDxfId="192"/>
    <tableColumn id="9" xr3:uid="{00000000-0010-0000-0A00-000009000000}" name="8" dataDxfId="191"/>
    <tableColumn id="10" xr3:uid="{00000000-0010-0000-0A00-00000A000000}" name="9" dataDxfId="190"/>
    <tableColumn id="11" xr3:uid="{00000000-0010-0000-0A00-00000B000000}" name="10" dataDxfId="189"/>
    <tableColumn id="12" xr3:uid="{00000000-0010-0000-0A00-00000C000000}" name="11" dataDxfId="188"/>
    <tableColumn id="13" xr3:uid="{00000000-0010-0000-0A00-00000D000000}" name="12" dataDxfId="187"/>
    <tableColumn id="14" xr3:uid="{00000000-0010-0000-0A00-00000E000000}" name="13" dataDxfId="186"/>
    <tableColumn id="15" xr3:uid="{00000000-0010-0000-0A00-00000F000000}" name="14" dataDxfId="185"/>
    <tableColumn id="16" xr3:uid="{00000000-0010-0000-0A00-000010000000}" name="15" dataDxfId="184"/>
    <tableColumn id="17" xr3:uid="{00000000-0010-0000-0A00-000011000000}" name="16" dataDxfId="183"/>
    <tableColumn id="18" xr3:uid="{00000000-0010-0000-0A00-000012000000}" name="17" dataDxfId="182"/>
    <tableColumn id="19" xr3:uid="{00000000-0010-0000-0A00-000013000000}" name="18" dataDxfId="181"/>
    <tableColumn id="20" xr3:uid="{00000000-0010-0000-0A00-000014000000}" name="19" dataDxfId="180"/>
    <tableColumn id="21" xr3:uid="{00000000-0010-0000-0A00-000015000000}" name="20" dataDxfId="179"/>
    <tableColumn id="22" xr3:uid="{00000000-0010-0000-0A00-000016000000}" name="21" dataDxfId="178"/>
    <tableColumn id="23" xr3:uid="{00000000-0010-0000-0A00-000017000000}" name="22" dataDxfId="177"/>
    <tableColumn id="24" xr3:uid="{00000000-0010-0000-0A00-000018000000}" name="23" dataDxfId="176"/>
    <tableColumn id="25" xr3:uid="{00000000-0010-0000-0A00-000019000000}" name="24" dataDxfId="175"/>
    <tableColumn id="26" xr3:uid="{00000000-0010-0000-0A00-00001A000000}" name="25" dataDxfId="174"/>
    <tableColumn id="27" xr3:uid="{00000000-0010-0000-0A00-00001B000000}" name="26" dataDxfId="173"/>
    <tableColumn id="28" xr3:uid="{00000000-0010-0000-0A00-00001C000000}" name="27" dataDxfId="172"/>
    <tableColumn id="29" xr3:uid="{00000000-0010-0000-0A00-00001D000000}" name="28" dataDxfId="171"/>
    <tableColumn id="30" xr3:uid="{00000000-0010-0000-0A00-00001E000000}" name="29" dataDxfId="170"/>
    <tableColumn id="31" xr3:uid="{00000000-0010-0000-0A00-00001F000000}" name="30" dataDxfId="169"/>
    <tableColumn id="32" xr3:uid="{00000000-0010-0000-0A00-000020000000}" name=" " dataDxfId="168" dataCellStyle="Total"/>
    <tableColumn id="33" xr3:uid="{00000000-0010-0000-0A00-000021000000}" name="Total days" dataDxfId="167"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ecember" displayName="December" ref="B8:AH10" totalsRowShown="0" headerRowDxfId="166" dataDxfId="117">
  <tableColumns count="33">
    <tableColumn id="1" xr3:uid="{00000000-0010-0000-0B00-000001000000}" name="Date" dataDxfId="165" dataCellStyle="Employee"/>
    <tableColumn id="2" xr3:uid="{00000000-0010-0000-0B00-000002000000}" name="1" dataDxfId="164"/>
    <tableColumn id="3" xr3:uid="{00000000-0010-0000-0B00-000003000000}" name="2" dataDxfId="163"/>
    <tableColumn id="4" xr3:uid="{00000000-0010-0000-0B00-000004000000}" name="3" dataDxfId="162"/>
    <tableColumn id="5" xr3:uid="{00000000-0010-0000-0B00-000005000000}" name="4" dataDxfId="161"/>
    <tableColumn id="6" xr3:uid="{00000000-0010-0000-0B00-000006000000}" name="5" dataDxfId="160"/>
    <tableColumn id="7" xr3:uid="{00000000-0010-0000-0B00-000007000000}" name="6" dataDxfId="159"/>
    <tableColumn id="8" xr3:uid="{00000000-0010-0000-0B00-000008000000}" name="7" dataDxfId="158"/>
    <tableColumn id="9" xr3:uid="{00000000-0010-0000-0B00-000009000000}" name="8" dataDxfId="157"/>
    <tableColumn id="10" xr3:uid="{00000000-0010-0000-0B00-00000A000000}" name="9" dataDxfId="156"/>
    <tableColumn id="11" xr3:uid="{00000000-0010-0000-0B00-00000B000000}" name="10" dataDxfId="155"/>
    <tableColumn id="12" xr3:uid="{00000000-0010-0000-0B00-00000C000000}" name="11" dataDxfId="154"/>
    <tableColumn id="13" xr3:uid="{00000000-0010-0000-0B00-00000D000000}" name="12" dataDxfId="153"/>
    <tableColumn id="14" xr3:uid="{00000000-0010-0000-0B00-00000E000000}" name="13" dataDxfId="152"/>
    <tableColumn id="15" xr3:uid="{00000000-0010-0000-0B00-00000F000000}" name="14" dataDxfId="151"/>
    <tableColumn id="16" xr3:uid="{00000000-0010-0000-0B00-000010000000}" name="15" dataDxfId="150"/>
    <tableColumn id="17" xr3:uid="{00000000-0010-0000-0B00-000011000000}" name="16" dataDxfId="149"/>
    <tableColumn id="18" xr3:uid="{00000000-0010-0000-0B00-000012000000}" name="17" dataDxfId="148"/>
    <tableColumn id="19" xr3:uid="{00000000-0010-0000-0B00-000013000000}" name="18" dataDxfId="147"/>
    <tableColumn id="20" xr3:uid="{00000000-0010-0000-0B00-000014000000}" name="19" dataDxfId="146"/>
    <tableColumn id="21" xr3:uid="{00000000-0010-0000-0B00-000015000000}" name="20" dataDxfId="145"/>
    <tableColumn id="22" xr3:uid="{00000000-0010-0000-0B00-000016000000}" name="21" dataDxfId="144"/>
    <tableColumn id="23" xr3:uid="{00000000-0010-0000-0B00-000017000000}" name="22" dataDxfId="143"/>
    <tableColumn id="24" xr3:uid="{00000000-0010-0000-0B00-000018000000}" name="23" dataDxfId="142"/>
    <tableColumn id="25" xr3:uid="{00000000-0010-0000-0B00-000019000000}" name="24" dataDxfId="141"/>
    <tableColumn id="26" xr3:uid="{00000000-0010-0000-0B00-00001A000000}" name="25" dataDxfId="140"/>
    <tableColumn id="27" xr3:uid="{00000000-0010-0000-0B00-00001B000000}" name="26" dataDxfId="139"/>
    <tableColumn id="28" xr3:uid="{00000000-0010-0000-0B00-00001C000000}" name="27" dataDxfId="138"/>
    <tableColumn id="29" xr3:uid="{00000000-0010-0000-0B00-00001D000000}" name="28" dataDxfId="137"/>
    <tableColumn id="30" xr3:uid="{00000000-0010-0000-0B00-00001E000000}" name="29" dataDxfId="136"/>
    <tableColumn id="31" xr3:uid="{00000000-0010-0000-0B00-00001F000000}" name="30" dataDxfId="135"/>
    <tableColumn id="32" xr3:uid="{00000000-0010-0000-0B00-000020000000}" name="31" dataDxfId="134" dataCellStyle="Total"/>
    <tableColumn id="33" xr3:uid="{00000000-0010-0000-0B00-000021000000}" name="Total days" dataDxfId="133"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s a list of names and calendar dates to record employees' absenteeism and specific absence type, such as V=Vacation, S=Sick, P=Personal and two placeholders for custom entri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ebruary" displayName="February" ref="B8:AH10" totalsRowShown="0" headerRowDxfId="506" dataDxfId="127" dataCellStyle="Total">
  <tableColumns count="33">
    <tableColumn id="1" xr3:uid="{00000000-0010-0000-0100-000001000000}" name="Date" dataDxfId="505" dataCellStyle="Employee"/>
    <tableColumn id="2" xr3:uid="{00000000-0010-0000-0100-000002000000}" name="1" dataDxfId="504" dataCellStyle="Total"/>
    <tableColumn id="3" xr3:uid="{00000000-0010-0000-0100-000003000000}" name="2" dataDxfId="503" dataCellStyle="Total"/>
    <tableColumn id="4" xr3:uid="{00000000-0010-0000-0100-000004000000}" name="3" dataDxfId="502" dataCellStyle="Total"/>
    <tableColumn id="5" xr3:uid="{00000000-0010-0000-0100-000005000000}" name="4" dataDxfId="501" dataCellStyle="Total"/>
    <tableColumn id="6" xr3:uid="{00000000-0010-0000-0100-000006000000}" name="5" dataDxfId="500" dataCellStyle="Total"/>
    <tableColumn id="7" xr3:uid="{00000000-0010-0000-0100-000007000000}" name="6" dataDxfId="499" dataCellStyle="Total"/>
    <tableColumn id="8" xr3:uid="{00000000-0010-0000-0100-000008000000}" name="7" dataDxfId="498" dataCellStyle="Total"/>
    <tableColumn id="9" xr3:uid="{00000000-0010-0000-0100-000009000000}" name="8" dataDxfId="497" dataCellStyle="Total"/>
    <tableColumn id="10" xr3:uid="{00000000-0010-0000-0100-00000A000000}" name="9" dataDxfId="496" dataCellStyle="Total"/>
    <tableColumn id="11" xr3:uid="{00000000-0010-0000-0100-00000B000000}" name="10" dataDxfId="495" dataCellStyle="Total"/>
    <tableColumn id="12" xr3:uid="{00000000-0010-0000-0100-00000C000000}" name="11" dataDxfId="494" dataCellStyle="Total"/>
    <tableColumn id="13" xr3:uid="{00000000-0010-0000-0100-00000D000000}" name="12" dataDxfId="493" dataCellStyle="Total"/>
    <tableColumn id="14" xr3:uid="{00000000-0010-0000-0100-00000E000000}" name="13" dataDxfId="492" dataCellStyle="Total"/>
    <tableColumn id="15" xr3:uid="{00000000-0010-0000-0100-00000F000000}" name="14" dataDxfId="491" dataCellStyle="Total"/>
    <tableColumn id="16" xr3:uid="{00000000-0010-0000-0100-000010000000}" name="15" dataDxfId="490" dataCellStyle="Total"/>
    <tableColumn id="17" xr3:uid="{00000000-0010-0000-0100-000011000000}" name="16" dataDxfId="489" dataCellStyle="Total"/>
    <tableColumn id="18" xr3:uid="{00000000-0010-0000-0100-000012000000}" name="17" dataDxfId="488" dataCellStyle="Total"/>
    <tableColumn id="19" xr3:uid="{00000000-0010-0000-0100-000013000000}" name="18" dataDxfId="487" dataCellStyle="Total"/>
    <tableColumn id="20" xr3:uid="{00000000-0010-0000-0100-000014000000}" name="19" dataDxfId="486" dataCellStyle="Total"/>
    <tableColumn id="21" xr3:uid="{00000000-0010-0000-0100-000015000000}" name="20" dataDxfId="485" dataCellStyle="Total"/>
    <tableColumn id="22" xr3:uid="{00000000-0010-0000-0100-000016000000}" name="21" dataDxfId="484" dataCellStyle="Total"/>
    <tableColumn id="23" xr3:uid="{00000000-0010-0000-0100-000017000000}" name="22" dataDxfId="483" dataCellStyle="Total"/>
    <tableColumn id="24" xr3:uid="{00000000-0010-0000-0100-000018000000}" name="23" dataDxfId="482" dataCellStyle="Total"/>
    <tableColumn id="25" xr3:uid="{00000000-0010-0000-0100-000019000000}" name="24" dataDxfId="481" dataCellStyle="Total"/>
    <tableColumn id="26" xr3:uid="{00000000-0010-0000-0100-00001A000000}" name="25" dataDxfId="480" dataCellStyle="Total"/>
    <tableColumn id="27" xr3:uid="{00000000-0010-0000-0100-00001B000000}" name="26" dataDxfId="479" dataCellStyle="Total"/>
    <tableColumn id="28" xr3:uid="{00000000-0010-0000-0100-00001C000000}" name="27" dataDxfId="478" dataCellStyle="Total"/>
    <tableColumn id="29" xr3:uid="{00000000-0010-0000-0100-00001D000000}" name="28" dataDxfId="477" dataCellStyle="Total"/>
    <tableColumn id="30" xr3:uid="{00000000-0010-0000-0100-00001E000000}" name="29" dataDxfId="476" dataCellStyle="Total"/>
    <tableColumn id="31" xr3:uid="{00000000-0010-0000-0100-00001F000000}" name=" " dataDxfId="475" dataCellStyle="Total"/>
    <tableColumn id="32" xr3:uid="{00000000-0010-0000-0100-000020000000}" name="  " dataDxfId="474" dataCellStyle="Total"/>
    <tableColumn id="33" xr3:uid="{00000000-0010-0000-0100-000021000000}" name="Total days" dataDxfId="473"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March" displayName="March" ref="B8:AH10" totalsRowShown="0" headerRowDxfId="472" dataDxfId="126">
  <tableColumns count="33">
    <tableColumn id="1" xr3:uid="{00000000-0010-0000-0200-000001000000}" name="Date" dataDxfId="471" dataCellStyle="Employee"/>
    <tableColumn id="2" xr3:uid="{00000000-0010-0000-0200-000002000000}" name="1" dataDxfId="470"/>
    <tableColumn id="3" xr3:uid="{00000000-0010-0000-0200-000003000000}" name="2" dataDxfId="469"/>
    <tableColumn id="4" xr3:uid="{00000000-0010-0000-0200-000004000000}" name="3" dataDxfId="468"/>
    <tableColumn id="5" xr3:uid="{00000000-0010-0000-0200-000005000000}" name="4" dataDxfId="467"/>
    <tableColumn id="6" xr3:uid="{00000000-0010-0000-0200-000006000000}" name="5" dataDxfId="466"/>
    <tableColumn id="7" xr3:uid="{00000000-0010-0000-0200-000007000000}" name="6" dataDxfId="465"/>
    <tableColumn id="8" xr3:uid="{00000000-0010-0000-0200-000008000000}" name="7" dataDxfId="464"/>
    <tableColumn id="9" xr3:uid="{00000000-0010-0000-0200-000009000000}" name="8" dataDxfId="463"/>
    <tableColumn id="10" xr3:uid="{00000000-0010-0000-0200-00000A000000}" name="9" dataDxfId="462"/>
    <tableColumn id="11" xr3:uid="{00000000-0010-0000-0200-00000B000000}" name="10" dataDxfId="461"/>
    <tableColumn id="12" xr3:uid="{00000000-0010-0000-0200-00000C000000}" name="11" dataDxfId="460"/>
    <tableColumn id="13" xr3:uid="{00000000-0010-0000-0200-00000D000000}" name="12" dataDxfId="459"/>
    <tableColumn id="14" xr3:uid="{00000000-0010-0000-0200-00000E000000}" name="13" dataDxfId="458"/>
    <tableColumn id="15" xr3:uid="{00000000-0010-0000-0200-00000F000000}" name="14" dataDxfId="457"/>
    <tableColumn id="16" xr3:uid="{00000000-0010-0000-0200-000010000000}" name="15" dataDxfId="456"/>
    <tableColumn id="17" xr3:uid="{00000000-0010-0000-0200-000011000000}" name="16" dataDxfId="455"/>
    <tableColumn id="18" xr3:uid="{00000000-0010-0000-0200-000012000000}" name="17" dataDxfId="454"/>
    <tableColumn id="19" xr3:uid="{00000000-0010-0000-0200-000013000000}" name="18" dataDxfId="453"/>
    <tableColumn id="20" xr3:uid="{00000000-0010-0000-0200-000014000000}" name="19" dataDxfId="452"/>
    <tableColumn id="21" xr3:uid="{00000000-0010-0000-0200-000015000000}" name="20" dataDxfId="451"/>
    <tableColumn id="22" xr3:uid="{00000000-0010-0000-0200-000016000000}" name="21" dataDxfId="450"/>
    <tableColumn id="23" xr3:uid="{00000000-0010-0000-0200-000017000000}" name="22" dataDxfId="449"/>
    <tableColumn id="24" xr3:uid="{00000000-0010-0000-0200-000018000000}" name="23" dataDxfId="448"/>
    <tableColumn id="25" xr3:uid="{00000000-0010-0000-0200-000019000000}" name="24" dataDxfId="447"/>
    <tableColumn id="26" xr3:uid="{00000000-0010-0000-0200-00001A000000}" name="25" dataDxfId="446"/>
    <tableColumn id="27" xr3:uid="{00000000-0010-0000-0200-00001B000000}" name="26" dataDxfId="445"/>
    <tableColumn id="28" xr3:uid="{00000000-0010-0000-0200-00001C000000}" name="27" dataDxfId="444"/>
    <tableColumn id="29" xr3:uid="{00000000-0010-0000-0200-00001D000000}" name="28" dataDxfId="443"/>
    <tableColumn id="30" xr3:uid="{00000000-0010-0000-0200-00001E000000}" name="29" dataDxfId="442"/>
    <tableColumn id="31" xr3:uid="{00000000-0010-0000-0200-00001F000000}" name="30" dataDxfId="441"/>
    <tableColumn id="32" xr3:uid="{00000000-0010-0000-0200-000020000000}" name="31" dataDxfId="440" dataCellStyle="Total"/>
    <tableColumn id="33" xr3:uid="{00000000-0010-0000-0200-000021000000}" name="Total days" dataDxfId="439"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214BC2-F1A9-794B-922E-B532EC6BBFDF}" name="March5" displayName="March5" ref="B8:AH10" totalsRowShown="0" headerRowDxfId="438" dataDxfId="125">
  <tableColumns count="33">
    <tableColumn id="1" xr3:uid="{5251F992-E710-C643-B160-C37BB2131D31}" name="Date" dataDxfId="437" dataCellStyle="Employee"/>
    <tableColumn id="2" xr3:uid="{9AEC3AA3-9F0E-4B4E-A8ED-026BAE9C428F}" name="1" dataDxfId="436"/>
    <tableColumn id="3" xr3:uid="{55750F7A-05DD-CB41-95C5-BE1F874725AE}" name="2" dataDxfId="435"/>
    <tableColumn id="4" xr3:uid="{259912E4-C37B-5145-B99B-93F989E18A49}" name="3" dataDxfId="434"/>
    <tableColumn id="5" xr3:uid="{44743504-4BFF-3B46-87DE-A0AE5C8C9FC0}" name="4" dataDxfId="433"/>
    <tableColumn id="6" xr3:uid="{471BE969-F222-D642-8D1A-B386CCC29AB2}" name="5" dataDxfId="432"/>
    <tableColumn id="7" xr3:uid="{35FEC3F2-5280-D342-A070-AB9A3C3BCF0A}" name="6" dataDxfId="431"/>
    <tableColumn id="8" xr3:uid="{D4047C63-7046-5242-9483-0BC31BD18200}" name="7" dataDxfId="430"/>
    <tableColumn id="9" xr3:uid="{79A2B7D0-444A-5942-9296-2BD32E471C66}" name="8" dataDxfId="429"/>
    <tableColumn id="10" xr3:uid="{B46D113E-7D39-5A43-BAA4-11739C4AD0C2}" name="9" dataDxfId="428"/>
    <tableColumn id="11" xr3:uid="{977EC8E9-AEB6-3E40-BE79-A406D4D3444D}" name="10" dataDxfId="427"/>
    <tableColumn id="12" xr3:uid="{42883C66-F682-394E-8D72-6C0286CB27EA}" name="11" dataDxfId="426"/>
    <tableColumn id="13" xr3:uid="{9A10401F-4CF0-8641-BCEB-2237315C8881}" name="12" dataDxfId="425"/>
    <tableColumn id="14" xr3:uid="{9C8C4D04-BE8B-FB44-9666-B515D905B2D6}" name="13" dataDxfId="424"/>
    <tableColumn id="15" xr3:uid="{E996717D-17EC-B048-A561-2AD987D342D0}" name="14" dataDxfId="423"/>
    <tableColumn id="16" xr3:uid="{3BFEBF2B-F60F-A142-86F2-75C9DC96AFDB}" name="15" dataDxfId="422"/>
    <tableColumn id="17" xr3:uid="{0C97EF54-1361-BE43-8F7F-1BCE23E1AB5A}" name="16" dataDxfId="421"/>
    <tableColumn id="18" xr3:uid="{257791F4-E1CB-0642-BD3B-FB1B81C57DF1}" name="17" dataDxfId="420"/>
    <tableColumn id="19" xr3:uid="{BB7AB6EF-7B76-5946-B53A-22DB3EB1F3FC}" name="18" dataDxfId="419"/>
    <tableColumn id="20" xr3:uid="{85AEA6C3-1E60-234F-8E68-DD23536D850B}" name="19" dataDxfId="418"/>
    <tableColumn id="21" xr3:uid="{A73B9507-91D4-9B42-8C0E-1E0FB67905F8}" name="20" dataDxfId="417"/>
    <tableColumn id="22" xr3:uid="{5C7BDCBF-0A5A-4549-B80B-C8343893EAF7}" name="21" dataDxfId="416"/>
    <tableColumn id="23" xr3:uid="{EC439ECF-E0C6-5D41-9DA2-07E3E82FF691}" name="22" dataDxfId="415"/>
    <tableColumn id="24" xr3:uid="{97854A72-AEC9-604B-B1D4-06EC15436469}" name="23" dataDxfId="414"/>
    <tableColumn id="25" xr3:uid="{F701FD79-E584-DF4B-83E9-A152532FDD15}" name="24" dataDxfId="413"/>
    <tableColumn id="26" xr3:uid="{C662F6C1-F102-5942-8719-E32AD8792020}" name="25" dataDxfId="412"/>
    <tableColumn id="27" xr3:uid="{50B9E2E5-9F39-0F45-AE9B-4555A77D295D}" name="26" dataDxfId="411"/>
    <tableColumn id="28" xr3:uid="{3E4AF3CF-CB70-0842-B373-83CF59CBDA1D}" name="27" dataDxfId="410"/>
    <tableColumn id="29" xr3:uid="{C5FCD875-31A1-4B41-AAF6-09E535D80C81}" name="28" dataDxfId="409"/>
    <tableColumn id="30" xr3:uid="{84F06E67-080B-CA42-8EEC-59690B041A03}" name="29" dataDxfId="408"/>
    <tableColumn id="31" xr3:uid="{284765D5-58F9-F440-84EA-ACE449176ACA}" name="30" dataDxfId="407"/>
    <tableColumn id="32" xr3:uid="{9C77C5AD-4E19-B843-B9BE-2909F268D667}" name=" " dataDxfId="406" dataCellStyle="Total"/>
    <tableColumn id="33" xr3:uid="{0DA7656D-8525-2046-AEDA-1F40E411BD0D}" name="Total days" dataDxfId="405"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83FD69-EC79-6B43-9728-DBC90C3FDC77}" name="March58" displayName="March58" ref="B8:AH10" totalsRowShown="0" headerRowDxfId="404" dataDxfId="124">
  <tableColumns count="33">
    <tableColumn id="1" xr3:uid="{5910D0B6-76A8-1646-97A8-4AE2D1756125}" name="Date" dataDxfId="403" dataCellStyle="Employee"/>
    <tableColumn id="2" xr3:uid="{69C27970-12EA-0E42-AF5F-351BA83FD215}" name="1" dataDxfId="402"/>
    <tableColumn id="3" xr3:uid="{2DB67051-6E13-964F-86B0-B00AA9A5BFAF}" name="2" dataDxfId="401"/>
    <tableColumn id="4" xr3:uid="{CF201FDD-65B9-BE4B-BE51-45EFCA258036}" name="3" dataDxfId="400"/>
    <tableColumn id="5" xr3:uid="{E03823B4-0CCA-7D47-BCFD-4BB07A97D88C}" name="4" dataDxfId="399"/>
    <tableColumn id="6" xr3:uid="{5F39FD90-2520-0847-B186-6CA5B07A072F}" name="5" dataDxfId="398"/>
    <tableColumn id="7" xr3:uid="{D7992C25-6255-D54A-8B77-C3032B2914E8}" name="6" dataDxfId="397"/>
    <tableColumn id="8" xr3:uid="{161AB8A2-4451-FA40-9408-833AFFC6D7CD}" name="7" dataDxfId="396"/>
    <tableColumn id="9" xr3:uid="{82432B13-145C-AC4E-A84F-0C211DED3AEE}" name="8" dataDxfId="395"/>
    <tableColumn id="10" xr3:uid="{994E3A00-A93E-8A4C-A93F-5DF73DB59AA5}" name="9" dataDxfId="394"/>
    <tableColumn id="11" xr3:uid="{ADA642AC-6B5D-4749-B631-64A63466A02A}" name="10" dataDxfId="393"/>
    <tableColumn id="12" xr3:uid="{E1D9D052-9150-4B4A-873C-04B0C9F0EAA0}" name="11" dataDxfId="392"/>
    <tableColumn id="13" xr3:uid="{7804DD46-EEB3-7047-A68F-A81094B2F0E0}" name="12" dataDxfId="391"/>
    <tableColumn id="14" xr3:uid="{39F98B96-5BF4-7747-A3D2-F58049C2C331}" name="13" dataDxfId="390"/>
    <tableColumn id="15" xr3:uid="{8908FF7E-1791-CA41-8CF3-4A9F971974C3}" name="14" dataDxfId="389"/>
    <tableColumn id="16" xr3:uid="{773FDBBE-AB42-A546-8329-8BDAEF4D06C4}" name="15" dataDxfId="388"/>
    <tableColumn id="17" xr3:uid="{01EE92EC-B490-AF40-BDB2-290F1B1C3C58}" name="16" dataDxfId="387"/>
    <tableColumn id="18" xr3:uid="{DF22A54C-2BE2-1340-BC66-FDDF323ABBE0}" name="17" dataDxfId="386"/>
    <tableColumn id="19" xr3:uid="{BB1CDCA3-E15B-8D4E-ABE5-0D5BE02A950E}" name="18" dataDxfId="385"/>
    <tableColumn id="20" xr3:uid="{4D5E657B-D9D2-8C4A-A4EB-E29B4B8BCF70}" name="19" dataDxfId="384"/>
    <tableColumn id="21" xr3:uid="{B5D1019E-86BD-A146-A976-653D87FAC02B}" name="20" dataDxfId="383"/>
    <tableColumn id="22" xr3:uid="{D1F7F5A1-B363-AC44-9332-4BA33D6CCEA8}" name="21" dataDxfId="382"/>
    <tableColumn id="23" xr3:uid="{0EEDA366-AE45-0947-A354-D1B1BEB67F28}" name="22" dataDxfId="381"/>
    <tableColumn id="24" xr3:uid="{8DB56569-FE6B-4249-B364-D76AC1D9BE79}" name="23" dataDxfId="380"/>
    <tableColumn id="25" xr3:uid="{5BECBC0C-925A-8245-AD6D-847781A68957}" name="24" dataDxfId="379"/>
    <tableColumn id="26" xr3:uid="{7D745BDB-6C53-8B4B-BA72-5FBDCB5D9CCC}" name="25" dataDxfId="378"/>
    <tableColumn id="27" xr3:uid="{FA6FFB4C-5E6D-DA4E-8F87-EEC900B26695}" name="26" dataDxfId="377"/>
    <tableColumn id="28" xr3:uid="{A50BDA94-D72B-C043-A8B2-E1E178EA827F}" name="27" dataDxfId="376"/>
    <tableColumn id="29" xr3:uid="{D68B12D0-F485-FF42-B2E6-30EC0E2C418D}" name="28" dataDxfId="375"/>
    <tableColumn id="30" xr3:uid="{695C2584-A6A5-D742-A768-02D19E90DEBC}" name="29" dataDxfId="374"/>
    <tableColumn id="31" xr3:uid="{0B002160-8CE9-4B4E-A7A4-CFE8C54F8781}" name="30" dataDxfId="373"/>
    <tableColumn id="32" xr3:uid="{9A241B27-F77F-9E49-9678-7978D0423F17}" name="31" dataDxfId="372" dataCellStyle="Total"/>
    <tableColumn id="33" xr3:uid="{C85EB010-29D3-FD4A-9882-B705BDC3D2EF}" name="Total days" dataDxfId="371"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June" displayName="June" ref="B8:AH10" totalsRowShown="0" headerRowDxfId="370" dataDxfId="123">
  <tableColumns count="33">
    <tableColumn id="1" xr3:uid="{00000000-0010-0000-0500-000001000000}" name="Date" dataDxfId="369" dataCellStyle="Employee"/>
    <tableColumn id="2" xr3:uid="{00000000-0010-0000-0500-000002000000}" name="1" dataDxfId="368"/>
    <tableColumn id="3" xr3:uid="{00000000-0010-0000-0500-000003000000}" name="2" dataDxfId="367"/>
    <tableColumn id="4" xr3:uid="{00000000-0010-0000-0500-000004000000}" name="3" dataDxfId="366"/>
    <tableColumn id="5" xr3:uid="{00000000-0010-0000-0500-000005000000}" name="4" dataDxfId="365"/>
    <tableColumn id="6" xr3:uid="{00000000-0010-0000-0500-000006000000}" name="5" dataDxfId="364"/>
    <tableColumn id="7" xr3:uid="{00000000-0010-0000-0500-000007000000}" name="6" dataDxfId="363"/>
    <tableColumn id="8" xr3:uid="{00000000-0010-0000-0500-000008000000}" name="7" dataDxfId="362"/>
    <tableColumn id="9" xr3:uid="{00000000-0010-0000-0500-000009000000}" name="8" dataDxfId="361"/>
    <tableColumn id="10" xr3:uid="{00000000-0010-0000-0500-00000A000000}" name="9" dataDxfId="360"/>
    <tableColumn id="11" xr3:uid="{00000000-0010-0000-0500-00000B000000}" name="10" dataDxfId="359"/>
    <tableColumn id="12" xr3:uid="{00000000-0010-0000-0500-00000C000000}" name="11" dataDxfId="358"/>
    <tableColumn id="13" xr3:uid="{00000000-0010-0000-0500-00000D000000}" name="12" dataDxfId="357"/>
    <tableColumn id="14" xr3:uid="{00000000-0010-0000-0500-00000E000000}" name="13" dataDxfId="356"/>
    <tableColumn id="15" xr3:uid="{00000000-0010-0000-0500-00000F000000}" name="14" dataDxfId="355"/>
    <tableColumn id="16" xr3:uid="{00000000-0010-0000-0500-000010000000}" name="15" dataDxfId="354"/>
    <tableColumn id="17" xr3:uid="{00000000-0010-0000-0500-000011000000}" name="16" dataDxfId="353"/>
    <tableColumn id="18" xr3:uid="{00000000-0010-0000-0500-000012000000}" name="17" dataDxfId="352"/>
    <tableColumn id="19" xr3:uid="{00000000-0010-0000-0500-000013000000}" name="18" dataDxfId="351"/>
    <tableColumn id="20" xr3:uid="{00000000-0010-0000-0500-000014000000}" name="19" dataDxfId="350"/>
    <tableColumn id="21" xr3:uid="{00000000-0010-0000-0500-000015000000}" name="20" dataDxfId="349"/>
    <tableColumn id="22" xr3:uid="{00000000-0010-0000-0500-000016000000}" name="21" dataDxfId="348"/>
    <tableColumn id="23" xr3:uid="{00000000-0010-0000-0500-000017000000}" name="22" dataDxfId="347"/>
    <tableColumn id="24" xr3:uid="{00000000-0010-0000-0500-000018000000}" name="23" dataDxfId="346"/>
    <tableColumn id="25" xr3:uid="{00000000-0010-0000-0500-000019000000}" name="24" dataDxfId="345"/>
    <tableColumn id="26" xr3:uid="{00000000-0010-0000-0500-00001A000000}" name="25" dataDxfId="344"/>
    <tableColumn id="27" xr3:uid="{00000000-0010-0000-0500-00001B000000}" name="26" dataDxfId="343"/>
    <tableColumn id="28" xr3:uid="{00000000-0010-0000-0500-00001C000000}" name="27" dataDxfId="342"/>
    <tableColumn id="29" xr3:uid="{00000000-0010-0000-0500-00001D000000}" name="28" dataDxfId="341"/>
    <tableColumn id="30" xr3:uid="{00000000-0010-0000-0500-00001E000000}" name="29" dataDxfId="340"/>
    <tableColumn id="31" xr3:uid="{00000000-0010-0000-0500-00001F000000}" name="30" dataDxfId="339"/>
    <tableColumn id="32" xr3:uid="{00000000-0010-0000-0500-000020000000}" name=" " dataDxfId="338" dataCellStyle="Total"/>
    <tableColumn id="33" xr3:uid="{00000000-0010-0000-0500-000021000000}" name="Total days" dataDxfId="337"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July" displayName="July" ref="B8:AH10" totalsRowShown="0" headerRowDxfId="336" dataDxfId="122">
  <tableColumns count="33">
    <tableColumn id="1" xr3:uid="{00000000-0010-0000-0600-000001000000}" name="Date" dataDxfId="335" dataCellStyle="Employee"/>
    <tableColumn id="2" xr3:uid="{00000000-0010-0000-0600-000002000000}" name="1" dataDxfId="334"/>
    <tableColumn id="3" xr3:uid="{00000000-0010-0000-0600-000003000000}" name="2" dataDxfId="333"/>
    <tableColumn id="4" xr3:uid="{00000000-0010-0000-0600-000004000000}" name="3" dataDxfId="332"/>
    <tableColumn id="5" xr3:uid="{00000000-0010-0000-0600-000005000000}" name="4" dataDxfId="331"/>
    <tableColumn id="6" xr3:uid="{00000000-0010-0000-0600-000006000000}" name="5" dataDxfId="330"/>
    <tableColumn id="7" xr3:uid="{00000000-0010-0000-0600-000007000000}" name="6" dataDxfId="329"/>
    <tableColumn id="8" xr3:uid="{00000000-0010-0000-0600-000008000000}" name="7" dataDxfId="328"/>
    <tableColumn id="9" xr3:uid="{00000000-0010-0000-0600-000009000000}" name="8" dataDxfId="327"/>
    <tableColumn id="10" xr3:uid="{00000000-0010-0000-0600-00000A000000}" name="9" dataDxfId="326"/>
    <tableColumn id="11" xr3:uid="{00000000-0010-0000-0600-00000B000000}" name="10" dataDxfId="325"/>
    <tableColumn id="12" xr3:uid="{00000000-0010-0000-0600-00000C000000}" name="11" dataDxfId="324"/>
    <tableColumn id="13" xr3:uid="{00000000-0010-0000-0600-00000D000000}" name="12" dataDxfId="323"/>
    <tableColumn id="14" xr3:uid="{00000000-0010-0000-0600-00000E000000}" name="13" dataDxfId="322"/>
    <tableColumn id="15" xr3:uid="{00000000-0010-0000-0600-00000F000000}" name="14" dataDxfId="321"/>
    <tableColumn id="16" xr3:uid="{00000000-0010-0000-0600-000010000000}" name="15" dataDxfId="320"/>
    <tableColumn id="17" xr3:uid="{00000000-0010-0000-0600-000011000000}" name="16" dataDxfId="319"/>
    <tableColumn id="18" xr3:uid="{00000000-0010-0000-0600-000012000000}" name="17" dataDxfId="318"/>
    <tableColumn id="19" xr3:uid="{00000000-0010-0000-0600-000013000000}" name="18" dataDxfId="317"/>
    <tableColumn id="20" xr3:uid="{00000000-0010-0000-0600-000014000000}" name="19" dataDxfId="316"/>
    <tableColumn id="21" xr3:uid="{00000000-0010-0000-0600-000015000000}" name="20" dataDxfId="315"/>
    <tableColumn id="22" xr3:uid="{00000000-0010-0000-0600-000016000000}" name="21" dataDxfId="314"/>
    <tableColumn id="23" xr3:uid="{00000000-0010-0000-0600-000017000000}" name="22" dataDxfId="313"/>
    <tableColumn id="24" xr3:uid="{00000000-0010-0000-0600-000018000000}" name="23" dataDxfId="312"/>
    <tableColumn id="25" xr3:uid="{00000000-0010-0000-0600-000019000000}" name="24" dataDxfId="311"/>
    <tableColumn id="26" xr3:uid="{00000000-0010-0000-0600-00001A000000}" name="25" dataDxfId="310"/>
    <tableColumn id="27" xr3:uid="{00000000-0010-0000-0600-00001B000000}" name="26" dataDxfId="309"/>
    <tableColumn id="28" xr3:uid="{00000000-0010-0000-0600-00001C000000}" name="27" dataDxfId="308"/>
    <tableColumn id="29" xr3:uid="{00000000-0010-0000-0600-00001D000000}" name="28" dataDxfId="307"/>
    <tableColumn id="30" xr3:uid="{00000000-0010-0000-0600-00001E000000}" name="29" dataDxfId="306"/>
    <tableColumn id="31" xr3:uid="{00000000-0010-0000-0600-00001F000000}" name="30" dataDxfId="305"/>
    <tableColumn id="32" xr3:uid="{00000000-0010-0000-0600-000020000000}" name="31" dataDxfId="304" dataCellStyle="Total"/>
    <tableColumn id="33" xr3:uid="{00000000-0010-0000-0600-000021000000}" name="Total days" dataDxfId="303"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August" displayName="August" ref="B8:AH10" totalsRowShown="0" headerRowDxfId="302" dataDxfId="121">
  <tableColumns count="33">
    <tableColumn id="1" xr3:uid="{00000000-0010-0000-0700-000001000000}" name="Date" dataDxfId="301" dataCellStyle="Employee"/>
    <tableColumn id="2" xr3:uid="{00000000-0010-0000-0700-000002000000}" name="1" dataDxfId="300"/>
    <tableColumn id="3" xr3:uid="{00000000-0010-0000-0700-000003000000}" name="2" dataDxfId="299"/>
    <tableColumn id="4" xr3:uid="{00000000-0010-0000-0700-000004000000}" name="3" dataDxfId="298"/>
    <tableColumn id="5" xr3:uid="{00000000-0010-0000-0700-000005000000}" name="4" dataDxfId="297"/>
    <tableColumn id="6" xr3:uid="{00000000-0010-0000-0700-000006000000}" name="5" dataDxfId="296"/>
    <tableColumn id="7" xr3:uid="{00000000-0010-0000-0700-000007000000}" name="6" dataDxfId="295"/>
    <tableColumn id="8" xr3:uid="{00000000-0010-0000-0700-000008000000}" name="7" dataDxfId="294"/>
    <tableColumn id="9" xr3:uid="{00000000-0010-0000-0700-000009000000}" name="8" dataDxfId="293"/>
    <tableColumn id="10" xr3:uid="{00000000-0010-0000-0700-00000A000000}" name="9" dataDxfId="292"/>
    <tableColumn id="11" xr3:uid="{00000000-0010-0000-0700-00000B000000}" name="10" dataDxfId="291"/>
    <tableColumn id="12" xr3:uid="{00000000-0010-0000-0700-00000C000000}" name="11" dataDxfId="290"/>
    <tableColumn id="13" xr3:uid="{00000000-0010-0000-0700-00000D000000}" name="12" dataDxfId="289"/>
    <tableColumn id="14" xr3:uid="{00000000-0010-0000-0700-00000E000000}" name="13" dataDxfId="288"/>
    <tableColumn id="15" xr3:uid="{00000000-0010-0000-0700-00000F000000}" name="14" dataDxfId="287"/>
    <tableColumn id="16" xr3:uid="{00000000-0010-0000-0700-000010000000}" name="15" dataDxfId="286"/>
    <tableColumn id="17" xr3:uid="{00000000-0010-0000-0700-000011000000}" name="16" dataDxfId="285"/>
    <tableColumn id="18" xr3:uid="{00000000-0010-0000-0700-000012000000}" name="17" dataDxfId="284"/>
    <tableColumn id="19" xr3:uid="{00000000-0010-0000-0700-000013000000}" name="18" dataDxfId="283"/>
    <tableColumn id="20" xr3:uid="{00000000-0010-0000-0700-000014000000}" name="19" dataDxfId="282"/>
    <tableColumn id="21" xr3:uid="{00000000-0010-0000-0700-000015000000}" name="20" dataDxfId="281"/>
    <tableColumn id="22" xr3:uid="{00000000-0010-0000-0700-000016000000}" name="21" dataDxfId="280"/>
    <tableColumn id="23" xr3:uid="{00000000-0010-0000-0700-000017000000}" name="22" dataDxfId="279"/>
    <tableColumn id="24" xr3:uid="{00000000-0010-0000-0700-000018000000}" name="23" dataDxfId="278"/>
    <tableColumn id="25" xr3:uid="{00000000-0010-0000-0700-000019000000}" name="24" dataDxfId="277"/>
    <tableColumn id="26" xr3:uid="{00000000-0010-0000-0700-00001A000000}" name="25" dataDxfId="276"/>
    <tableColumn id="27" xr3:uid="{00000000-0010-0000-0700-00001B000000}" name="26" dataDxfId="275"/>
    <tableColumn id="28" xr3:uid="{00000000-0010-0000-0700-00001C000000}" name="27" dataDxfId="274"/>
    <tableColumn id="29" xr3:uid="{00000000-0010-0000-0700-00001D000000}" name="28" dataDxfId="273"/>
    <tableColumn id="30" xr3:uid="{00000000-0010-0000-0700-00001E000000}" name="29" dataDxfId="272"/>
    <tableColumn id="31" xr3:uid="{00000000-0010-0000-0700-00001F000000}" name="30" dataDxfId="271"/>
    <tableColumn id="32" xr3:uid="{00000000-0010-0000-0700-000020000000}" name="31" dataDxfId="270" dataCellStyle="Total"/>
    <tableColumn id="33" xr3:uid="{00000000-0010-0000-0700-000021000000}" name="Total days" dataDxfId="269"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September" displayName="September" ref="B8:AH10" totalsRowShown="0" headerRowDxfId="268" dataDxfId="120">
  <tableColumns count="33">
    <tableColumn id="1" xr3:uid="{00000000-0010-0000-0800-000001000000}" name="Date" dataDxfId="267" dataCellStyle="Employee"/>
    <tableColumn id="2" xr3:uid="{00000000-0010-0000-0800-000002000000}" name="1" dataDxfId="266"/>
    <tableColumn id="3" xr3:uid="{00000000-0010-0000-0800-000003000000}" name="2" dataDxfId="265"/>
    <tableColumn id="4" xr3:uid="{00000000-0010-0000-0800-000004000000}" name="3" dataDxfId="264"/>
    <tableColumn id="5" xr3:uid="{00000000-0010-0000-0800-000005000000}" name="4" dataDxfId="263"/>
    <tableColumn id="6" xr3:uid="{00000000-0010-0000-0800-000006000000}" name="5" dataDxfId="262"/>
    <tableColumn id="7" xr3:uid="{00000000-0010-0000-0800-000007000000}" name="6" dataDxfId="261"/>
    <tableColumn id="8" xr3:uid="{00000000-0010-0000-0800-000008000000}" name="7" dataDxfId="260"/>
    <tableColumn id="9" xr3:uid="{00000000-0010-0000-0800-000009000000}" name="8" dataDxfId="259"/>
    <tableColumn id="10" xr3:uid="{00000000-0010-0000-0800-00000A000000}" name="9" dataDxfId="258"/>
    <tableColumn id="11" xr3:uid="{00000000-0010-0000-0800-00000B000000}" name="10" dataDxfId="257"/>
    <tableColumn id="12" xr3:uid="{00000000-0010-0000-0800-00000C000000}" name="11" dataDxfId="256"/>
    <tableColumn id="13" xr3:uid="{00000000-0010-0000-0800-00000D000000}" name="12" dataDxfId="255"/>
    <tableColumn id="14" xr3:uid="{00000000-0010-0000-0800-00000E000000}" name="13" dataDxfId="254"/>
    <tableColumn id="15" xr3:uid="{00000000-0010-0000-0800-00000F000000}" name="14" dataDxfId="253"/>
    <tableColumn id="16" xr3:uid="{00000000-0010-0000-0800-000010000000}" name="15" dataDxfId="252"/>
    <tableColumn id="17" xr3:uid="{00000000-0010-0000-0800-000011000000}" name="16" dataDxfId="251"/>
    <tableColumn id="18" xr3:uid="{00000000-0010-0000-0800-000012000000}" name="17" dataDxfId="250"/>
    <tableColumn id="19" xr3:uid="{00000000-0010-0000-0800-000013000000}" name="18" dataDxfId="249"/>
    <tableColumn id="20" xr3:uid="{00000000-0010-0000-0800-000014000000}" name="19" dataDxfId="248"/>
    <tableColumn id="21" xr3:uid="{00000000-0010-0000-0800-000015000000}" name="20" dataDxfId="247"/>
    <tableColumn id="22" xr3:uid="{00000000-0010-0000-0800-000016000000}" name="21" dataDxfId="246"/>
    <tableColumn id="23" xr3:uid="{00000000-0010-0000-0800-000017000000}" name="22" dataDxfId="245"/>
    <tableColumn id="24" xr3:uid="{00000000-0010-0000-0800-000018000000}" name="23" dataDxfId="244"/>
    <tableColumn id="25" xr3:uid="{00000000-0010-0000-0800-000019000000}" name="24" dataDxfId="243"/>
    <tableColumn id="26" xr3:uid="{00000000-0010-0000-0800-00001A000000}" name="25" dataDxfId="242"/>
    <tableColumn id="27" xr3:uid="{00000000-0010-0000-0800-00001B000000}" name="26" dataDxfId="241"/>
    <tableColumn id="28" xr3:uid="{00000000-0010-0000-0800-00001C000000}" name="27" dataDxfId="240"/>
    <tableColumn id="29" xr3:uid="{00000000-0010-0000-0800-00001D000000}" name="28" dataDxfId="239"/>
    <tableColumn id="30" xr3:uid="{00000000-0010-0000-0800-00001E000000}" name="29" dataDxfId="238"/>
    <tableColumn id="31" xr3:uid="{00000000-0010-0000-0800-00001F000000}" name="30" dataDxfId="237"/>
    <tableColumn id="32" xr3:uid="{00000000-0010-0000-0800-000020000000}" name=" " dataDxfId="236" dataCellStyle="Total"/>
    <tableColumn id="33" xr3:uid="{00000000-0010-0000-0800-000021000000}" name="Total days" dataDxfId="235" dataCellStyle="Total"/>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heme/theme1.xml><?xml version="1.0" encoding="utf-8"?>
<a:theme xmlns:a="http://schemas.openxmlformats.org/drawingml/2006/main" name="Office Theme">
  <a:themeElements>
    <a:clrScheme name="TM03987167">
      <a:dk1>
        <a:srgbClr val="000000"/>
      </a:dk1>
      <a:lt1>
        <a:srgbClr val="FFFFFF"/>
      </a:lt1>
      <a:dk2>
        <a:srgbClr val="44546A"/>
      </a:dk2>
      <a:lt2>
        <a:srgbClr val="E7E6E6"/>
      </a:lt2>
      <a:accent1>
        <a:srgbClr val="1F452F"/>
      </a:accent1>
      <a:accent2>
        <a:srgbClr val="709A97"/>
      </a:accent2>
      <a:accent3>
        <a:srgbClr val="1B417C"/>
      </a:accent3>
      <a:accent4>
        <a:srgbClr val="D8A141"/>
      </a:accent4>
      <a:accent5>
        <a:srgbClr val="CAAFF3"/>
      </a:accent5>
      <a:accent6>
        <a:srgbClr val="EF5C37"/>
      </a:accent6>
      <a:hlink>
        <a:srgbClr val="0563C1"/>
      </a:hlink>
      <a:folHlink>
        <a:srgbClr val="954F72"/>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livethegoodlife.eu/"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www.livethegoodlife.eu/"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H10"/>
  <sheetViews>
    <sheetView showGridLines="0" tabSelected="1" topLeftCell="A3" zoomScaleNormal="100" workbookViewId="0">
      <selection activeCell="C9" sqref="C9"/>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s="7" customFormat="1" ht="50" customHeight="1" x14ac:dyDescent="0.45">
      <c r="A1" s="6"/>
      <c r="B1" s="14" t="s">
        <v>47</v>
      </c>
    </row>
    <row r="2" spans="1:34" s="28" customFormat="1" ht="100.05" customHeight="1" x14ac:dyDescent="0.45">
      <c r="A2" s="26"/>
      <c r="B2" s="27" t="s">
        <v>33</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TEXT(WEEKDAY(DATE(CalendarYear,1,1),1),"aaa")</f>
        <v>Wed</v>
      </c>
      <c r="D7" s="11" t="str">
        <f ca="1">TEXT(WEEKDAY(DATE(CalendarYear,1,2),1),"aaa")</f>
        <v>Thu</v>
      </c>
      <c r="E7" s="11" t="str">
        <f ca="1">TEXT(WEEKDAY(DATE(CalendarYear,1,3),1),"aaa")</f>
        <v>Fri</v>
      </c>
      <c r="F7" s="11" t="str">
        <f ca="1">TEXT(WEEKDAY(DATE(CalendarYear,1,4),1),"aaa")</f>
        <v>Sat</v>
      </c>
      <c r="G7" s="11" t="str">
        <f ca="1">TEXT(WEEKDAY(DATE(CalendarYear,1,5),1),"aaa")</f>
        <v>Sun</v>
      </c>
      <c r="H7" s="11" t="str">
        <f ca="1">TEXT(WEEKDAY(DATE(CalendarYear,1,6),1),"aaa")</f>
        <v>Mon</v>
      </c>
      <c r="I7" s="11" t="str">
        <f ca="1">TEXT(WEEKDAY(DATE(CalendarYear,1,7),1),"aaa")</f>
        <v>Tue</v>
      </c>
      <c r="J7" s="11" t="str">
        <f ca="1">TEXT(WEEKDAY(DATE(CalendarYear,1,8),1),"aaa")</f>
        <v>Wed</v>
      </c>
      <c r="K7" s="11" t="str">
        <f ca="1">TEXT(WEEKDAY(DATE(CalendarYear,1,9),1),"aaa")</f>
        <v>Thu</v>
      </c>
      <c r="L7" s="11" t="str">
        <f ca="1">TEXT(WEEKDAY(DATE(CalendarYear,1,10),1),"aaa")</f>
        <v>Fri</v>
      </c>
      <c r="M7" s="11" t="str">
        <f ca="1">TEXT(WEEKDAY(DATE(CalendarYear,1,11),1),"aaa")</f>
        <v>Sat</v>
      </c>
      <c r="N7" s="11" t="str">
        <f ca="1">TEXT(WEEKDAY(DATE(CalendarYear,1,12),1),"aaa")</f>
        <v>Sun</v>
      </c>
      <c r="O7" s="11" t="str">
        <f ca="1">TEXT(WEEKDAY(DATE(CalendarYear,1,13),1),"aaa")</f>
        <v>Mon</v>
      </c>
      <c r="P7" s="11" t="str">
        <f ca="1">TEXT(WEEKDAY(DATE(CalendarYear,1,14),1),"aaa")</f>
        <v>Tue</v>
      </c>
      <c r="Q7" s="11" t="str">
        <f ca="1">TEXT(WEEKDAY(DATE(CalendarYear,1,15),1),"aaa")</f>
        <v>Wed</v>
      </c>
      <c r="R7" s="11" t="str">
        <f ca="1">TEXT(WEEKDAY(DATE(CalendarYear,1,16),1),"aaa")</f>
        <v>Thu</v>
      </c>
      <c r="S7" s="11" t="str">
        <f ca="1">TEXT(WEEKDAY(DATE(CalendarYear,1,17),1),"aaa")</f>
        <v>Fri</v>
      </c>
      <c r="T7" s="11" t="str">
        <f ca="1">TEXT(WEEKDAY(DATE(CalendarYear,1,18),1),"aaa")</f>
        <v>Sat</v>
      </c>
      <c r="U7" s="11" t="str">
        <f ca="1">TEXT(WEEKDAY(DATE(CalendarYear,1,19),1),"aaa")</f>
        <v>Sun</v>
      </c>
      <c r="V7" s="11" t="str">
        <f ca="1">TEXT(WEEKDAY(DATE(CalendarYear,1,20),1),"aaa")</f>
        <v>Mon</v>
      </c>
      <c r="W7" s="11" t="str">
        <f ca="1">TEXT(WEEKDAY(DATE(CalendarYear,1,21),1),"aaa")</f>
        <v>Tue</v>
      </c>
      <c r="X7" s="11" t="str">
        <f ca="1">TEXT(WEEKDAY(DATE(CalendarYear,1,22),1),"aaa")</f>
        <v>Wed</v>
      </c>
      <c r="Y7" s="11" t="str">
        <f ca="1">TEXT(WEEKDAY(DATE(CalendarYear,1,23),1),"aaa")</f>
        <v>Thu</v>
      </c>
      <c r="Z7" s="11" t="str">
        <f ca="1">TEXT(WEEKDAY(DATE(CalendarYear,1,24),1),"aaa")</f>
        <v>Fri</v>
      </c>
      <c r="AA7" s="11" t="str">
        <f ca="1">TEXT(WEEKDAY(DATE(CalendarYear,1,25),1),"aaa")</f>
        <v>Sat</v>
      </c>
      <c r="AB7" s="11" t="str">
        <f ca="1">TEXT(WEEKDAY(DATE(CalendarYear,1,26),1),"aaa")</f>
        <v>Sun</v>
      </c>
      <c r="AC7" s="11" t="str">
        <f ca="1">TEXT(WEEKDAY(DATE(CalendarYear,1,27),1),"aaa")</f>
        <v>Mon</v>
      </c>
      <c r="AD7" s="11" t="str">
        <f ca="1">TEXT(WEEKDAY(DATE(CalendarYear,1,28),1),"aaa")</f>
        <v>Tue</v>
      </c>
      <c r="AE7" s="11" t="str">
        <f ca="1">TEXT(WEEKDAY(DATE(CalendarYear,1,29),1),"aaa")</f>
        <v>Wed</v>
      </c>
      <c r="AF7" s="11" t="str">
        <f ca="1">TEXT(WEEKDAY(DATE(CalendarYear,1,30),1),"aaa")</f>
        <v>Thu</v>
      </c>
      <c r="AG7" s="11" t="str">
        <f ca="1">TEXT(WEEKDAY(DATE(CalendarYear,1,31),1),"aaa")</f>
        <v>Fri</v>
      </c>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12" t="s">
        <v>46</v>
      </c>
    </row>
    <row r="9" spans="1:34" ht="30" customHeight="1" x14ac:dyDescent="0.45">
      <c r="B9" s="29" t="s">
        <v>54</v>
      </c>
      <c r="C9" s="21"/>
      <c r="D9" s="21"/>
      <c r="E9" s="22"/>
      <c r="F9" s="22"/>
      <c r="G9" s="22"/>
      <c r="H9" s="22"/>
      <c r="I9" s="21"/>
      <c r="J9" s="21"/>
      <c r="K9" s="21"/>
      <c r="L9" s="21"/>
      <c r="M9" s="21"/>
      <c r="N9" s="21"/>
      <c r="O9" s="21"/>
      <c r="P9" s="21"/>
      <c r="Q9" s="21"/>
      <c r="R9" s="21"/>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3" stopIfTrue="1">
      <formula>C9=""</formula>
    </cfRule>
    <cfRule type="expression" dxfId="116" priority="8" stopIfTrue="1">
      <formula>C9=KeyCustom2</formula>
    </cfRule>
    <cfRule type="expression" dxfId="115" priority="9" stopIfTrue="1">
      <formula>C9=KeyCustom1</formula>
    </cfRule>
    <cfRule type="expression" dxfId="114" priority="10" stopIfTrue="1">
      <formula>C9=KeySick</formula>
    </cfRule>
    <cfRule type="expression" dxfId="113" priority="11" stopIfTrue="1">
      <formula>C9=KeyPersonal</formula>
    </cfRule>
    <cfRule type="expression" dxfId="112" priority="12" stopIfTrue="1">
      <formula>C9=KeyVacation</formula>
    </cfRule>
  </conditionalFormatting>
  <conditionalFormatting sqref="AH9:AH10">
    <cfRule type="dataBar" priority="170">
      <dataBar>
        <cfvo type="num" val="0"/>
        <cfvo type="num" val="31"/>
        <color theme="4"/>
      </dataBar>
      <extLst>
        <ext xmlns:x14="http://schemas.microsoft.com/office/spreadsheetml/2009/9/main" uri="{B025F937-C7B1-47D3-B67F-A62EFF666E3E}">
          <x14:id>{ECCE2C3C-1B01-4700-B60E-DAAAB19A9C1A}</x14:id>
        </ext>
      </extLst>
    </cfRule>
  </conditionalFormatting>
  <dataValidations disablePrompts="1" count="16">
    <dataValidation allowBlank="1" showInputMessage="1" showErrorMessage="1" prompt="Days of the month in this row are automatically generated. Enter an employee's absence and absence type in each column for each day of the month. Blank means no absence" sqref="C8" xr:uid="{FAB55708-481E-2E48-9F66-3C8E8545F6B0}"/>
    <dataValidation allowBlank="1" showInputMessage="1" showErrorMessage="1" prompt="The letter &quot;V&quot; indicates absence due to vacation" sqref="C4" xr:uid="{9058FE4E-B17F-E943-9A83-5582DE92BDB6}"/>
    <dataValidation allowBlank="1" showInputMessage="1" showErrorMessage="1" prompt="The letter &quot;P&quot; indicates absence due to personal reasons" sqref="G4" xr:uid="{C4744D51-42B4-0342-B86A-BE9D6063B807}"/>
    <dataValidation allowBlank="1" showInputMessage="1" showErrorMessage="1" prompt="The letter &quot;S&quot; indicates absence due to illness" sqref="K4" xr:uid="{EBA2AA00-2D66-0547-8889-4D34A2A72241}"/>
    <dataValidation allowBlank="1" showInputMessage="1" showErrorMessage="1" prompt="Enter a letter and customize the label at right to add another key item" sqref="N4 R4" xr:uid="{FEABEF84-83D3-7D42-BA7C-926AE09CBA1E}"/>
    <dataValidation allowBlank="1" showInputMessage="1" showErrorMessage="1" prompt="Enter a label to describe the custom key at left" sqref="O4:Q4 S4:U4" xr:uid="{12884A59-5F75-0848-A6CD-363E691B1D2A}"/>
    <dataValidation allowBlank="1" showInputMessage="1" showErrorMessage="1" prompt="Employee Absence Schedule tracks employee absence by days for each month. There are 13 worksheets, 12 monthly &amp; last one for employee names. Track January absence in this worksheet" sqref="A1" xr:uid="{00000000-0002-0000-0000-00000D000000}"/>
    <dataValidation allowBlank="1" showInputMessage="1" showErrorMessage="1" prompt="Enter year in the cell below" sqref="AH5" xr:uid="{00000000-0002-0000-0000-00000E000000}"/>
    <dataValidation allowBlank="1" showInputMessage="1" showErrorMessage="1" prompt="Month name for this absence schedule is in this cell. Absence totals for this month are in last cell of the table. Select employee names in table column B" sqref="B2" xr:uid="{DF4494D1-42F6-BB47-AFAB-18021A3441AC}"/>
    <dataValidation allowBlank="1" showInputMessage="1" showErrorMessage="1" prompt="Automatically updated title is in this cell. To modify the title, update B1 on January worksheet" sqref="B2" xr:uid="{20FFCBA6-5698-4E4B-9E75-1B2FD678A862}"/>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FE3C1916-A13B-EF44-83B6-EF87C12834B2}"/>
    <dataValidation allowBlank="1" showInputMessage="1" showErrorMessage="1" prompt="Automatically calculates total number of days an employee was absent this month in this column" sqref="AH8" xr:uid="{17D68424-3ED0-774F-A440-37779B4905D7}"/>
    <dataValidation allowBlank="1" showInputMessage="1" showErrorMessage="1" prompt="Enter year in this cell" sqref="AH6" xr:uid="{00000000-0002-0000-0000-000000000000}"/>
    <dataValidation allowBlank="1" showInputMessage="1" showErrorMessage="1" prompt="Weekdays in this row are automatically updated for the month according to the year in AH4. Each day of the month is a column to note an employee's absence and absence type" sqref="C7" xr:uid="{F6CAA384-C773-F044-845D-980CB65F95B2}"/>
    <dataValidation allowBlank="1" showInputMessage="1" showErrorMessage="1" prompt="This row defines the keys used in the table: cell C4 is Vacation, G4 is Personal, &amp; K4 is Sick leave. Cells N4 &amp; R4 are customizable " sqref="B4" xr:uid="{254C5299-B8DC-4E28-AD10-F93B45AED253}"/>
    <dataValidation allowBlank="1" showInputMessage="1" showErrorMessage="1" prompt="Title of the worksheet is in this cell. " sqref="B1" xr:uid="{F61E6882-FE5C-43CD-B756-4B881652736D}"/>
  </dataValidations>
  <hyperlinks>
    <hyperlink ref="B1" r:id="rId1" xr:uid="{DAACE503-8918-46EF-B514-696AF356E9B3}"/>
  </hyperlinks>
  <printOptions horizontalCentered="1"/>
  <pageMargins left="0.25" right="0.25" top="0.75" bottom="0.75" header="0.3" footer="0.3"/>
  <pageSetup scale="70" fitToHeight="0" orientation="landscape" r:id="rId2"/>
  <headerFooter differentFirst="1">
    <oddFooter>Page &amp;P of &amp;N</oddFooter>
  </headerFooter>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CCE2C3C-1B01-4700-B60E-DAAAB19A9C1A}">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AH10"/>
  <sheetViews>
    <sheetView showGridLines="0" topLeftCell="A3" zoomScaleNormal="100" workbookViewId="0">
      <selection activeCell="G14" sqref="G14"/>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42</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TEXT(WEEKDAY(DATE(CalendarYear,10,1),1),"aaa")</f>
        <v>Wed</v>
      </c>
      <c r="D7" s="11" t="str">
        <f ca="1">TEXT(WEEKDAY(DATE(CalendarYear,10,2),1),"aaa")</f>
        <v>Thu</v>
      </c>
      <c r="E7" s="11" t="str">
        <f ca="1">TEXT(WEEKDAY(DATE(CalendarYear,10,3),1),"aaa")</f>
        <v>Fri</v>
      </c>
      <c r="F7" s="11" t="str">
        <f ca="1">TEXT(WEEKDAY(DATE(CalendarYear,10,4),1),"aaa")</f>
        <v>Sat</v>
      </c>
      <c r="G7" s="11" t="str">
        <f ca="1">TEXT(WEEKDAY(DATE(CalendarYear,10,5),1),"aaa")</f>
        <v>Sun</v>
      </c>
      <c r="H7" s="11" t="str">
        <f ca="1">TEXT(WEEKDAY(DATE(CalendarYear,10,6),1),"aaa")</f>
        <v>Mon</v>
      </c>
      <c r="I7" s="11" t="str">
        <f ca="1">TEXT(WEEKDAY(DATE(CalendarYear,10,7),1),"aaa")</f>
        <v>Tue</v>
      </c>
      <c r="J7" s="11" t="str">
        <f ca="1">TEXT(WEEKDAY(DATE(CalendarYear,10,8),1),"aaa")</f>
        <v>Wed</v>
      </c>
      <c r="K7" s="11" t="str">
        <f ca="1">TEXT(WEEKDAY(DATE(CalendarYear,10,9),1),"aaa")</f>
        <v>Thu</v>
      </c>
      <c r="L7" s="11" t="str">
        <f ca="1">TEXT(WEEKDAY(DATE(CalendarYear,10,10),1),"aaa")</f>
        <v>Fri</v>
      </c>
      <c r="M7" s="11" t="str">
        <f ca="1">TEXT(WEEKDAY(DATE(CalendarYear,10,11),1),"aaa")</f>
        <v>Sat</v>
      </c>
      <c r="N7" s="11" t="str">
        <f ca="1">TEXT(WEEKDAY(DATE(CalendarYear,10,12),1),"aaa")</f>
        <v>Sun</v>
      </c>
      <c r="O7" s="11" t="str">
        <f ca="1">TEXT(WEEKDAY(DATE(CalendarYear,10,13),1),"aaa")</f>
        <v>Mon</v>
      </c>
      <c r="P7" s="11" t="str">
        <f ca="1">TEXT(WEEKDAY(DATE(CalendarYear,10,14),1),"aaa")</f>
        <v>Tue</v>
      </c>
      <c r="Q7" s="11" t="str">
        <f ca="1">TEXT(WEEKDAY(DATE(CalendarYear,10,15),1),"aaa")</f>
        <v>Wed</v>
      </c>
      <c r="R7" s="11" t="str">
        <f ca="1">TEXT(WEEKDAY(DATE(CalendarYear,10,16),1),"aaa")</f>
        <v>Thu</v>
      </c>
      <c r="S7" s="11" t="str">
        <f ca="1">TEXT(WEEKDAY(DATE(CalendarYear,10,17),1),"aaa")</f>
        <v>Fri</v>
      </c>
      <c r="T7" s="11" t="str">
        <f ca="1">TEXT(WEEKDAY(DATE(CalendarYear,10,18),1),"aaa")</f>
        <v>Sat</v>
      </c>
      <c r="U7" s="11" t="str">
        <f ca="1">TEXT(WEEKDAY(DATE(CalendarYear,10,19),1),"aaa")</f>
        <v>Sun</v>
      </c>
      <c r="V7" s="11" t="str">
        <f ca="1">TEXT(WEEKDAY(DATE(CalendarYear,10,20),1),"aaa")</f>
        <v>Mon</v>
      </c>
      <c r="W7" s="11" t="str">
        <f ca="1">TEXT(WEEKDAY(DATE(CalendarYear,10,21),1),"aaa")</f>
        <v>Tue</v>
      </c>
      <c r="X7" s="11" t="str">
        <f ca="1">TEXT(WEEKDAY(DATE(CalendarYear,10,22),1),"aaa")</f>
        <v>Wed</v>
      </c>
      <c r="Y7" s="11" t="str">
        <f ca="1">TEXT(WEEKDAY(DATE(CalendarYear,10,23),1),"aaa")</f>
        <v>Thu</v>
      </c>
      <c r="Z7" s="11" t="str">
        <f ca="1">TEXT(WEEKDAY(DATE(CalendarYear,10,24),1),"aaa")</f>
        <v>Fri</v>
      </c>
      <c r="AA7" s="11" t="str">
        <f ca="1">TEXT(WEEKDAY(DATE(CalendarYear,10,25),1),"aaa")</f>
        <v>Sat</v>
      </c>
      <c r="AB7" s="11" t="str">
        <f ca="1">TEXT(WEEKDAY(DATE(CalendarYear,10,26),1),"aaa")</f>
        <v>Sun</v>
      </c>
      <c r="AC7" s="11" t="str">
        <f ca="1">TEXT(WEEKDAY(DATE(CalendarYear,10,27),1),"aaa")</f>
        <v>Mon</v>
      </c>
      <c r="AD7" s="11" t="str">
        <f ca="1">TEXT(WEEKDAY(DATE(CalendarYear,10,28),1),"aaa")</f>
        <v>Tue</v>
      </c>
      <c r="AE7" s="11" t="str">
        <f ca="1">TEXT(WEEKDAY(DATE(CalendarYear,10,29),1),"aaa")</f>
        <v>Wed</v>
      </c>
      <c r="AF7" s="11" t="str">
        <f ca="1">TEXT(WEEKDAY(DATE(CalendarYear,10,30),1),"aaa")</f>
        <v>Thu</v>
      </c>
      <c r="AG7" s="11" t="str">
        <f ca="1">TEXT(WEEKDAY(DATE(CalendarYear,10,31),1),"aaa")</f>
        <v>Fri</v>
      </c>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12" t="s">
        <v>46</v>
      </c>
    </row>
    <row r="9" spans="1:34" ht="30" customHeight="1" x14ac:dyDescent="0.45">
      <c r="B9" s="29" t="s">
        <v>54</v>
      </c>
      <c r="C9" s="21"/>
      <c r="D9" s="21"/>
      <c r="E9" s="22"/>
      <c r="F9" s="36"/>
      <c r="G9" s="36"/>
      <c r="H9" s="36"/>
      <c r="I9" s="35"/>
      <c r="J9" s="35"/>
      <c r="K9" s="35"/>
      <c r="L9" s="35"/>
      <c r="M9" s="35"/>
      <c r="N9" s="35"/>
      <c r="O9" s="21"/>
      <c r="P9" s="21"/>
      <c r="Q9" s="21"/>
      <c r="R9" s="21"/>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24" priority="2" stopIfTrue="1">
      <formula>C9=KeyCustom2</formula>
    </cfRule>
    <cfRule type="expression" dxfId="23" priority="3" stopIfTrue="1">
      <formula>C9=KeyCustom1</formula>
    </cfRule>
    <cfRule type="expression" dxfId="22" priority="4" stopIfTrue="1">
      <formula>C9=KeySick</formula>
    </cfRule>
    <cfRule type="expression" dxfId="21" priority="5" stopIfTrue="1">
      <formula>C9=KeyPersonal</formula>
    </cfRule>
    <cfRule type="expression" dxfId="2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{69DC0BC2-551A-4ED3-A455-A2E757D2B334}</x14:id>
        </ext>
      </extLst>
    </cfRule>
  </conditionalFormatting>
  <dataValidations count="15">
    <dataValidation allowBlank="1" showInputMessage="1" showErrorMessage="1" prompt="Weekdays in this row are automatically updated for the month according to the year in AH4. Each day of the month is a column to note an employee's absence and absence type" sqref="C7" xr:uid="{6C3B7250-7883-E447-A5BD-190F9EC85610}"/>
    <dataValidation allowBlank="1" showInputMessage="1" showErrorMessage="1" prompt="Automatically calculates total number of days an employee was absent this month in this column" sqref="AH8" xr:uid="{460C2673-D90D-514F-89AA-D6D7BDC2B7D4}"/>
    <dataValidation allowBlank="1" showInputMessage="1" showErrorMessage="1" prompt="Track October absence in this worksheet" sqref="A1" xr:uid="{00000000-0002-0000-0900-000003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332003DA-2143-4011-903E-AD759BB0E417}"/>
    <dataValidation allowBlank="1" showInputMessage="1" showErrorMessage="1" prompt="The letter &quot;V&quot; indicates absence due to vacation" sqref="C4" xr:uid="{A2128049-35B9-4E00-96ED-93DF588CBC8E}"/>
    <dataValidation allowBlank="1" showInputMessage="1" showErrorMessage="1" prompt="The letter &quot;P&quot; indicates absence due to personal reasons" sqref="G4" xr:uid="{9D3E43D5-5C02-49C3-92D2-ADE7265223E3}"/>
    <dataValidation allowBlank="1" showInputMessage="1" showErrorMessage="1" prompt="The letter &quot;S&quot; indicates absence due to illness" sqref="K4" xr:uid="{7F4CC50F-3534-4096-BD0D-A531E1563764}"/>
    <dataValidation allowBlank="1" showInputMessage="1" showErrorMessage="1" prompt="Enter a letter and customize the label at right to add another key item" sqref="N4 R4" xr:uid="{D015C767-5C1D-464A-A3C5-2DF2473B4783}"/>
    <dataValidation allowBlank="1" showInputMessage="1" showErrorMessage="1" prompt="Enter a label to describe the custom key at left" sqref="O4:Q4 S4:U4" xr:uid="{34C997EC-F48C-4719-A306-C3F2462CDDAA}"/>
    <dataValidation allowBlank="1" showInputMessage="1" showErrorMessage="1" prompt="Month name for this absence schedule is in this cell. Absence totals for this month are in last cell of the table. Select employee names in table column B" sqref="B2" xr:uid="{00000000-0002-0000-0900-00000C000000}"/>
    <dataValidation allowBlank="1" showInputMessage="1" showErrorMessage="1" prompt="Days of the month in this row are automatically generated. Enter an employee's absence and absence type in each column for each day of the month. Blank means no absence" sqref="C8" xr:uid="{E2589F34-72AD-7946-9C30-9FD4409BBCB4}"/>
    <dataValidation allowBlank="1" showInputMessage="1" showErrorMessage="1" prompt="This row defines the keys used in the table: cell C4 is Vacation, G4 is Personal, &amp; K4 is Sick leave. Cells N4 &amp; R4 are customizable " sqref="B4" xr:uid="{CCE74A9F-0CE1-45A2-803D-6DEAA93D8CAE}"/>
    <dataValidation allowBlank="1" showInputMessage="1" showErrorMessage="1" prompt="Title of the worksheet is in this cell. " sqref="B1" xr:uid="{1C12649E-FD35-4288-A6DD-5F40186B166C}"/>
    <dataValidation allowBlank="1" showInputMessage="1" showErrorMessage="1" prompt="Enter year in the cell below" sqref="AH5" xr:uid="{B60AD571-4738-42F3-B851-E7AC3A60AADD}"/>
    <dataValidation allowBlank="1" showInputMessage="1" showErrorMessage="1" prompt="Enter year in this cell" sqref="AH6" xr:uid="{B95CFA8C-4239-42BE-B40B-C687F7590BA0}"/>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9DC0BC2-551A-4ED3-A455-A2E757D2B334}">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H10"/>
  <sheetViews>
    <sheetView showGridLines="0" topLeftCell="A3" zoomScaleNormal="100" workbookViewId="0">
      <selection activeCell="B8" sqref="B8:B10"/>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43</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TEXT(WEEKDAY(DATE(CalendarYear,11,1),1),"aaa")</f>
        <v>Sat</v>
      </c>
      <c r="D7" s="11" t="str">
        <f ca="1">TEXT(WEEKDAY(DATE(CalendarYear,11,2),1),"aaa")</f>
        <v>Sun</v>
      </c>
      <c r="E7" s="11" t="str">
        <f ca="1">TEXT(WEEKDAY(DATE(CalendarYear,11,3),1),"aaa")</f>
        <v>Mon</v>
      </c>
      <c r="F7" s="11" t="str">
        <f ca="1">TEXT(WEEKDAY(DATE(CalendarYear,11,4),1),"aaa")</f>
        <v>Tue</v>
      </c>
      <c r="G7" s="11" t="str">
        <f ca="1">TEXT(WEEKDAY(DATE(CalendarYear,11,5),1),"aaa")</f>
        <v>Wed</v>
      </c>
      <c r="H7" s="11" t="str">
        <f ca="1">TEXT(WEEKDAY(DATE(CalendarYear,11,6),1),"aaa")</f>
        <v>Thu</v>
      </c>
      <c r="I7" s="11" t="str">
        <f ca="1">TEXT(WEEKDAY(DATE(CalendarYear,11,7),1),"aaa")</f>
        <v>Fri</v>
      </c>
      <c r="J7" s="11" t="str">
        <f ca="1">TEXT(WEEKDAY(DATE(CalendarYear,11,8),1),"aaa")</f>
        <v>Sat</v>
      </c>
      <c r="K7" s="11" t="str">
        <f ca="1">TEXT(WEEKDAY(DATE(CalendarYear,11,9),1),"aaa")</f>
        <v>Sun</v>
      </c>
      <c r="L7" s="11" t="str">
        <f ca="1">TEXT(WEEKDAY(DATE(CalendarYear,11,10),1),"aaa")</f>
        <v>Mon</v>
      </c>
      <c r="M7" s="11" t="str">
        <f ca="1">TEXT(WEEKDAY(DATE(CalendarYear,11,11),1),"aaa")</f>
        <v>Tue</v>
      </c>
      <c r="N7" s="11" t="str">
        <f ca="1">TEXT(WEEKDAY(DATE(CalendarYear,11,12),1),"aaa")</f>
        <v>Wed</v>
      </c>
      <c r="O7" s="11" t="str">
        <f ca="1">TEXT(WEEKDAY(DATE(CalendarYear,11,13),1),"aaa")</f>
        <v>Thu</v>
      </c>
      <c r="P7" s="11" t="str">
        <f ca="1">TEXT(WEEKDAY(DATE(CalendarYear,11,14),1),"aaa")</f>
        <v>Fri</v>
      </c>
      <c r="Q7" s="11" t="str">
        <f ca="1">TEXT(WEEKDAY(DATE(CalendarYear,11,15),1),"aaa")</f>
        <v>Sat</v>
      </c>
      <c r="R7" s="11" t="str">
        <f ca="1">TEXT(WEEKDAY(DATE(CalendarYear,11,16),1),"aaa")</f>
        <v>Sun</v>
      </c>
      <c r="S7" s="11" t="str">
        <f ca="1">TEXT(WEEKDAY(DATE(CalendarYear,11,17),1),"aaa")</f>
        <v>Mon</v>
      </c>
      <c r="T7" s="11" t="str">
        <f ca="1">TEXT(WEEKDAY(DATE(CalendarYear,11,18),1),"aaa")</f>
        <v>Tue</v>
      </c>
      <c r="U7" s="11" t="str">
        <f ca="1">TEXT(WEEKDAY(DATE(CalendarYear,11,19),1),"aaa")</f>
        <v>Wed</v>
      </c>
      <c r="V7" s="11" t="str">
        <f ca="1">TEXT(WEEKDAY(DATE(CalendarYear,11,20),1),"aaa")</f>
        <v>Thu</v>
      </c>
      <c r="W7" s="11" t="str">
        <f ca="1">TEXT(WEEKDAY(DATE(CalendarYear,11,21),1),"aaa")</f>
        <v>Fri</v>
      </c>
      <c r="X7" s="11" t="str">
        <f ca="1">TEXT(WEEKDAY(DATE(CalendarYear,11,22),1),"aaa")</f>
        <v>Sat</v>
      </c>
      <c r="Y7" s="11" t="str">
        <f ca="1">TEXT(WEEKDAY(DATE(CalendarYear,11,23),1),"aaa")</f>
        <v>Sun</v>
      </c>
      <c r="Z7" s="11" t="str">
        <f ca="1">TEXT(WEEKDAY(DATE(CalendarYear,11,24),1),"aaa")</f>
        <v>Mon</v>
      </c>
      <c r="AA7" s="11" t="str">
        <f ca="1">TEXT(WEEKDAY(DATE(CalendarYear,11,25),1),"aaa")</f>
        <v>Tue</v>
      </c>
      <c r="AB7" s="11" t="str">
        <f ca="1">TEXT(WEEKDAY(DATE(CalendarYear,11,26),1),"aaa")</f>
        <v>Wed</v>
      </c>
      <c r="AC7" s="11" t="str">
        <f ca="1">TEXT(WEEKDAY(DATE(CalendarYear,11,27),1),"aaa")</f>
        <v>Thu</v>
      </c>
      <c r="AD7" s="11" t="str">
        <f ca="1">TEXT(WEEKDAY(DATE(CalendarYear,11,28),1),"aaa")</f>
        <v>Fri</v>
      </c>
      <c r="AE7" s="11" t="str">
        <f ca="1">TEXT(WEEKDAY(DATE(CalendarYear,11,29),1),"aaa")</f>
        <v>Sat</v>
      </c>
      <c r="AF7" s="11" t="str">
        <f ca="1">TEXT(WEEKDAY(DATE(CalendarYear,11,30),1),"aaa")</f>
        <v>Sun</v>
      </c>
      <c r="AG7" s="11"/>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31</v>
      </c>
      <c r="AH8" s="12" t="s">
        <v>46</v>
      </c>
    </row>
    <row r="9" spans="1:34" ht="30" customHeight="1" x14ac:dyDescent="0.45">
      <c r="B9" s="29" t="s">
        <v>54</v>
      </c>
      <c r="C9" s="21"/>
      <c r="D9" s="21"/>
      <c r="E9" s="22"/>
      <c r="F9" s="22"/>
      <c r="G9" s="22"/>
      <c r="H9" s="22"/>
      <c r="I9" s="21"/>
      <c r="J9" s="21"/>
      <c r="K9" s="21"/>
      <c r="L9" s="21"/>
      <c r="M9" s="21"/>
      <c r="N9" s="21"/>
      <c r="O9" s="21"/>
      <c r="P9" s="21"/>
      <c r="Q9" s="21"/>
      <c r="R9" s="21"/>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14" priority="2" stopIfTrue="1">
      <formula>C9=KeyCustom2</formula>
    </cfRule>
    <cfRule type="expression" dxfId="13" priority="3" stopIfTrue="1">
      <formula>C9=KeyCustom1</formula>
    </cfRule>
    <cfRule type="expression" dxfId="12" priority="4" stopIfTrue="1">
      <formula>C9=KeySick</formula>
    </cfRule>
    <cfRule type="expression" dxfId="11" priority="5" stopIfTrue="1">
      <formula>C9=KeyPersonal</formula>
    </cfRule>
    <cfRule type="expression" dxfId="1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{5D42A4AA-212B-44A9-A735-9CB5B57A4585}</x14:id>
        </ext>
      </extLst>
    </cfRule>
  </conditionalFormatting>
  <dataValidations count="16">
    <dataValidation allowBlank="1" showInputMessage="1" showErrorMessage="1" prompt="Days of the month in this row are automatically generated. Enter an employee's absence and absence type in each column for each day of the month. Blank means no absence" sqref="C8" xr:uid="{97706874-D6EF-7649-8BB0-992E1F25B736}"/>
    <dataValidation allowBlank="1" showInputMessage="1" showErrorMessage="1" prompt="Month name for this absence schedule is in this cell. Absence totals for this month are in last cell of the table. Select employee names in table column B" sqref="B2" xr:uid="{00000000-0002-0000-0A00-000001000000}"/>
    <dataValidation allowBlank="1" showInputMessage="1" showErrorMessage="1" prompt="This row defines the keys used in the table: cell C4 is Vacation, G4 is Personal, &amp; K4 is Sick leave. Cells N4 &amp; R4 are customizable " sqref="B4" xr:uid="{69D53402-EFD4-4D3E-AD68-31E0CF6B29BE}"/>
    <dataValidation allowBlank="1" showInputMessage="1" showErrorMessage="1" prompt="Enter a label to describe the custom key at left" sqref="O4:Q4 S4:U4" xr:uid="{943BD6E6-F005-4E70-A559-936288F69730}"/>
    <dataValidation allowBlank="1" showInputMessage="1" showErrorMessage="1" prompt="Enter a letter and customize the label at right to add another key item" sqref="N4 R4" xr:uid="{A2D81512-632E-4518-8119-8B4037891C80}"/>
    <dataValidation allowBlank="1" showInputMessage="1" showErrorMessage="1" prompt="The letter &quot;S&quot; indicates absence due to illness" sqref="K4" xr:uid="{17BE15FB-871F-4AE2-BF3C-D5A6C0187782}"/>
    <dataValidation allowBlank="1" showInputMessage="1" showErrorMessage="1" prompt="The letter &quot;P&quot; indicates absence due to personal reasons" sqref="G4" xr:uid="{ED40588C-7F24-4B84-997A-E753A45AD665}"/>
    <dataValidation allowBlank="1" showInputMessage="1" showErrorMessage="1" prompt="The letter &quot;V&quot; indicates absence due to vacation" sqref="C4" xr:uid="{139D0DA7-C96D-4FB3-84EE-E8D2D6E4CF0F}"/>
    <dataValidation allowBlank="1" showInputMessage="1" showErrorMessage="1" prompt="Automatically updated title is in this cell. To modify the title, update B1 on January worksheet" sqref="B2" xr:uid="{00000000-0002-0000-0A00-000008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4FD63849-D38C-49DD-9D59-180C27F2E59D}"/>
    <dataValidation allowBlank="1" showInputMessage="1" showErrorMessage="1" prompt="Track November absence in this worksheet" sqref="A1" xr:uid="{00000000-0002-0000-0A00-00000A000000}"/>
    <dataValidation allowBlank="1" showInputMessage="1" showErrorMessage="1" prompt="Automatically calculates total number of days an employee was absent this month in this column" sqref="AH8" xr:uid="{689D502A-5D97-B44F-AA8E-4AB5A8802DDE}"/>
    <dataValidation allowBlank="1" showInputMessage="1" showErrorMessage="1" prompt="Weekdays in this row are automatically updated for the month according to the year in AH4. Each day of the month is a column to note an employee's absence and absence type" sqref="C7" xr:uid="{DEEC83F4-4C72-7D4D-B442-B00CC4990A25}"/>
    <dataValidation allowBlank="1" showInputMessage="1" showErrorMessage="1" prompt="Title of the worksheet is in this cell. " sqref="B1" xr:uid="{C3B9D9EA-9B20-4756-B664-7AA7A0EDAD13}"/>
    <dataValidation allowBlank="1" showInputMessage="1" showErrorMessage="1" prompt="Enter year in the cell below" sqref="AH5" xr:uid="{077F03D7-EAEB-4590-9398-BCD5C6BB5683}"/>
    <dataValidation allowBlank="1" showInputMessage="1" showErrorMessage="1" prompt="Enter year in this cell" sqref="AH6" xr:uid="{C145CC31-AC07-4BCB-9BB3-AAC3642349EB}"/>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D42A4AA-212B-44A9-A735-9CB5B57A4585}">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AH10"/>
  <sheetViews>
    <sheetView showGridLines="0" topLeftCell="A3" zoomScaleNormal="100" workbookViewId="0">
      <selection activeCell="B9" sqref="B8:B10"/>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44</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TEXT(WEEKDAY(DATE(CalendarYear,12,1),1),"aaa")</f>
        <v>Mon</v>
      </c>
      <c r="D7" s="11" t="str">
        <f ca="1">TEXT(WEEKDAY(DATE(CalendarYear,12,2),1),"aaa")</f>
        <v>Tue</v>
      </c>
      <c r="E7" s="11" t="str">
        <f ca="1">TEXT(WEEKDAY(DATE(CalendarYear,12,3),1),"aaa")</f>
        <v>Wed</v>
      </c>
      <c r="F7" s="11" t="str">
        <f ca="1">TEXT(WEEKDAY(DATE(CalendarYear,12,4),1),"aaa")</f>
        <v>Thu</v>
      </c>
      <c r="G7" s="11" t="str">
        <f ca="1">TEXT(WEEKDAY(DATE(CalendarYear,12,5),1),"aaa")</f>
        <v>Fri</v>
      </c>
      <c r="H7" s="11" t="str">
        <f ca="1">TEXT(WEEKDAY(DATE(CalendarYear,12,6),1),"aaa")</f>
        <v>Sat</v>
      </c>
      <c r="I7" s="11" t="str">
        <f ca="1">TEXT(WEEKDAY(DATE(CalendarYear,12,7),1),"aaa")</f>
        <v>Sun</v>
      </c>
      <c r="J7" s="11" t="str">
        <f ca="1">TEXT(WEEKDAY(DATE(CalendarYear,12,8),1),"aaa")</f>
        <v>Mon</v>
      </c>
      <c r="K7" s="11" t="str">
        <f ca="1">TEXT(WEEKDAY(DATE(CalendarYear,12,9),1),"aaa")</f>
        <v>Tue</v>
      </c>
      <c r="L7" s="11" t="str">
        <f ca="1">TEXT(WEEKDAY(DATE(CalendarYear,12,10),1),"aaa")</f>
        <v>Wed</v>
      </c>
      <c r="M7" s="11" t="str">
        <f ca="1">TEXT(WEEKDAY(DATE(CalendarYear,12,11),1),"aaa")</f>
        <v>Thu</v>
      </c>
      <c r="N7" s="11" t="str">
        <f ca="1">TEXT(WEEKDAY(DATE(CalendarYear,12,12),1),"aaa")</f>
        <v>Fri</v>
      </c>
      <c r="O7" s="11" t="str">
        <f ca="1">TEXT(WEEKDAY(DATE(CalendarYear,12,13),1),"aaa")</f>
        <v>Sat</v>
      </c>
      <c r="P7" s="11" t="str">
        <f ca="1">TEXT(WEEKDAY(DATE(CalendarYear,12,14),1),"aaa")</f>
        <v>Sun</v>
      </c>
      <c r="Q7" s="11" t="str">
        <f ca="1">TEXT(WEEKDAY(DATE(CalendarYear,12,15),1),"aaa")</f>
        <v>Mon</v>
      </c>
      <c r="R7" s="11" t="str">
        <f ca="1">TEXT(WEEKDAY(DATE(CalendarYear,12,16),1),"aaa")</f>
        <v>Tue</v>
      </c>
      <c r="S7" s="11" t="str">
        <f ca="1">TEXT(WEEKDAY(DATE(CalendarYear,12,17),1),"aaa")</f>
        <v>Wed</v>
      </c>
      <c r="T7" s="11" t="str">
        <f ca="1">TEXT(WEEKDAY(DATE(CalendarYear,12,18),1),"aaa")</f>
        <v>Thu</v>
      </c>
      <c r="U7" s="11" t="str">
        <f ca="1">TEXT(WEEKDAY(DATE(CalendarYear,12,19),1),"aaa")</f>
        <v>Fri</v>
      </c>
      <c r="V7" s="11" t="str">
        <f ca="1">TEXT(WEEKDAY(DATE(CalendarYear,12,20),1),"aaa")</f>
        <v>Sat</v>
      </c>
      <c r="W7" s="11" t="str">
        <f ca="1">TEXT(WEEKDAY(DATE(CalendarYear,12,21),1),"aaa")</f>
        <v>Sun</v>
      </c>
      <c r="X7" s="11" t="str">
        <f ca="1">TEXT(WEEKDAY(DATE(CalendarYear,12,22),1),"aaa")</f>
        <v>Mon</v>
      </c>
      <c r="Y7" s="11" t="str">
        <f ca="1">TEXT(WEEKDAY(DATE(CalendarYear,12,23),1),"aaa")</f>
        <v>Tue</v>
      </c>
      <c r="Z7" s="11" t="str">
        <f ca="1">TEXT(WEEKDAY(DATE(CalendarYear,12,24),1),"aaa")</f>
        <v>Wed</v>
      </c>
      <c r="AA7" s="11" t="str">
        <f ca="1">TEXT(WEEKDAY(DATE(CalendarYear,12,25),1),"aaa")</f>
        <v>Thu</v>
      </c>
      <c r="AB7" s="11" t="str">
        <f ca="1">TEXT(WEEKDAY(DATE(CalendarYear,12,26),1),"aaa")</f>
        <v>Fri</v>
      </c>
      <c r="AC7" s="11" t="str">
        <f ca="1">TEXT(WEEKDAY(DATE(CalendarYear,12,27),1),"aaa")</f>
        <v>Sat</v>
      </c>
      <c r="AD7" s="11" t="str">
        <f ca="1">TEXT(WEEKDAY(DATE(CalendarYear,12,28),1),"aaa")</f>
        <v>Sun</v>
      </c>
      <c r="AE7" s="11" t="str">
        <f ca="1">TEXT(WEEKDAY(DATE(CalendarYear,12,29),1),"aaa")</f>
        <v>Mon</v>
      </c>
      <c r="AF7" s="11" t="str">
        <f ca="1">TEXT(WEEKDAY(DATE(CalendarYear,12,30),1),"aaa")</f>
        <v>Tue</v>
      </c>
      <c r="AG7" s="11" t="str">
        <f ca="1">TEXT(WEEKDAY(DATE(CalendarYear,12,31),1),"aaa")</f>
        <v>Wed</v>
      </c>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12" t="s">
        <v>46</v>
      </c>
    </row>
    <row r="9" spans="1:34" ht="30" customHeight="1" x14ac:dyDescent="0.45">
      <c r="B9" s="29" t="s">
        <v>54</v>
      </c>
      <c r="C9" s="21"/>
      <c r="D9" s="21"/>
      <c r="E9" s="22"/>
      <c r="F9" s="22"/>
      <c r="G9" s="22"/>
      <c r="H9" s="22"/>
      <c r="I9" s="21"/>
      <c r="J9" s="21"/>
      <c r="K9" s="21"/>
      <c r="L9" s="21"/>
      <c r="M9" s="21"/>
      <c r="N9" s="21"/>
      <c r="O9" s="21"/>
      <c r="P9" s="21"/>
      <c r="Q9" s="21"/>
      <c r="R9" s="21"/>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4" priority="2" stopIfTrue="1">
      <formula>C9=KeyCustom2</formula>
    </cfRule>
    <cfRule type="expression" dxfId="3" priority="3" stopIfTrue="1">
      <formula>C9=KeyCustom1</formula>
    </cfRule>
    <cfRule type="expression" dxfId="2" priority="4" stopIfTrue="1">
      <formula>C9=KeySick</formula>
    </cfRule>
    <cfRule type="expression" dxfId="1" priority="5" stopIfTrue="1">
      <formula>C9=KeyPersonal</formula>
    </cfRule>
    <cfRule type="expression" dxfId="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{B15EDD9E-C7BB-478C-B3F6-DA84B3025ACE}</x14:id>
        </ext>
      </extLst>
    </cfRule>
  </conditionalFormatting>
  <dataValidations count="15">
    <dataValidation allowBlank="1" showInputMessage="1" showErrorMessage="1" prompt="Automatically calculates total number of days an employee was absent this month in this column" sqref="AH8" xr:uid="{E810E773-697E-9042-BA14-6FFBF70DB80B}"/>
    <dataValidation allowBlank="1" showInputMessage="1" showErrorMessage="1" prompt="Track December absence in this worksheet" sqref="A1" xr:uid="{00000000-0002-0000-0B00-000002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B7338294-8258-4F67-8B92-116D58998A32}"/>
    <dataValidation allowBlank="1" showInputMessage="1" showErrorMessage="1" prompt="The letter &quot;V&quot; indicates absence due to vacation" sqref="C4" xr:uid="{35B4DB80-3F9B-4439-A409-65313D86CD72}"/>
    <dataValidation allowBlank="1" showInputMessage="1" showErrorMessage="1" prompt="The letter &quot;P&quot; indicates absence due to personal reasons" sqref="G4" xr:uid="{DC07C1C4-5B57-48AF-A5C9-89EFE8546EC7}"/>
    <dataValidation allowBlank="1" showInputMessage="1" showErrorMessage="1" prompt="The letter &quot;S&quot; indicates absence due to illness" sqref="K4" xr:uid="{1E63E5C8-5E08-44FB-8BC4-1830A398EF1A}"/>
    <dataValidation allowBlank="1" showInputMessage="1" showErrorMessage="1" prompt="Enter a letter and customize the label at right to add another key item" sqref="N4 R4" xr:uid="{F56C927E-5CDA-4FF7-88EC-55AE9146E1B0}"/>
    <dataValidation allowBlank="1" showInputMessage="1" showErrorMessage="1" prompt="Enter a label to describe the custom key at left" sqref="O4:Q4 S4:U4" xr:uid="{9602BDE0-20B4-47A8-B2FC-B2F53A4A9273}"/>
    <dataValidation allowBlank="1" showInputMessage="1" showErrorMessage="1" prompt="Month name for this absence schedule is in this cell. Absence totals for this month are in last cell of the table. Select employee names in table column B" sqref="B2" xr:uid="{00000000-0002-0000-0B00-00000B000000}"/>
    <dataValidation allowBlank="1" showInputMessage="1" showErrorMessage="1" prompt="Days of the month in this row are automatically generated. Enter an employee's absence and absence type in each column for each day of the month. Blank means no absence" sqref="C8" xr:uid="{0482EFB3-0A55-4547-B0F2-69F4B25A0231}"/>
    <dataValidation allowBlank="1" showInputMessage="1" showErrorMessage="1" prompt="Title of the worksheet is in this cell. " sqref="B1" xr:uid="{FDB263A1-B6DC-D444-9FD0-77187D984860}"/>
    <dataValidation allowBlank="1" showInputMessage="1" showErrorMessage="1" prompt="Weekdays in this row are automatically updated for the month according to the year in AH4. Each day of the month is a column to note an employee's absence and absence type" sqref="C7" xr:uid="{CB1E42E3-65E1-5041-91B2-633C92F4BB63}"/>
    <dataValidation allowBlank="1" showInputMessage="1" showErrorMessage="1" prompt="This row defines the keys used in the table: cell C4 is Vacation, G4 is Personal, &amp; K4 is Sick leave. Cells N4 &amp; R4 are customizable " sqref="B4" xr:uid="{C91DD62B-D215-4D46-A503-DA0E73C38445}"/>
    <dataValidation allowBlank="1" showInputMessage="1" showErrorMessage="1" prompt="Enter year in the cell below" sqref="AH5" xr:uid="{9F98D5E5-6323-451B-8C9C-4D1A9A591FF0}"/>
    <dataValidation allowBlank="1" showInputMessage="1" showErrorMessage="1" prompt="Enter year in this cell" sqref="AH6" xr:uid="{2ABB45FA-9653-4263-99FA-3EED2BC4EE5E}"/>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15EDD9E-C7BB-478C-B3F6-DA84B3025ACE}">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H10"/>
  <sheetViews>
    <sheetView showGridLines="0" topLeftCell="A3" zoomScaleNormal="100" workbookViewId="0">
      <selection activeCell="B8" sqref="B8:B10"/>
    </sheetView>
  </sheetViews>
  <sheetFormatPr defaultColWidth="9.132812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45">
      <c r="B1" s="14" t="s">
        <v>47</v>
      </c>
    </row>
    <row r="2" spans="1:34" s="28" customFormat="1" ht="100.05" customHeight="1" x14ac:dyDescent="0.45">
      <c r="A2" s="26"/>
      <c r="B2" s="27" t="s">
        <v>34</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TEXT(WEEKDAY(DATE(CalendarYear,2,1),1),"aaa")</f>
        <v>Sat</v>
      </c>
      <c r="D7" s="11" t="str">
        <f ca="1">TEXT(WEEKDAY(DATE(CalendarYear,2,2),1),"aaa")</f>
        <v>Sun</v>
      </c>
      <c r="E7" s="11" t="str">
        <f ca="1">TEXT(WEEKDAY(DATE(CalendarYear,2,3),1),"aaa")</f>
        <v>Mon</v>
      </c>
      <c r="F7" s="11" t="str">
        <f ca="1">TEXT(WEEKDAY(DATE(CalendarYear,2,4),1),"aaa")</f>
        <v>Tue</v>
      </c>
      <c r="G7" s="11" t="str">
        <f ca="1">TEXT(WEEKDAY(DATE(CalendarYear,2,5),1),"aaa")</f>
        <v>Wed</v>
      </c>
      <c r="H7" s="11" t="str">
        <f ca="1">TEXT(WEEKDAY(DATE(CalendarYear,2,6),1),"aaa")</f>
        <v>Thu</v>
      </c>
      <c r="I7" s="11" t="str">
        <f ca="1">TEXT(WEEKDAY(DATE(CalendarYear,2,7),1),"aaa")</f>
        <v>Fri</v>
      </c>
      <c r="J7" s="11" t="str">
        <f ca="1">TEXT(WEEKDAY(DATE(CalendarYear,2,8),1),"aaa")</f>
        <v>Sat</v>
      </c>
      <c r="K7" s="11" t="str">
        <f ca="1">TEXT(WEEKDAY(DATE(CalendarYear,2,9),1),"aaa")</f>
        <v>Sun</v>
      </c>
      <c r="L7" s="11" t="str">
        <f ca="1">TEXT(WEEKDAY(DATE(CalendarYear,2,10),1),"aaa")</f>
        <v>Mon</v>
      </c>
      <c r="M7" s="11" t="str">
        <f ca="1">TEXT(WEEKDAY(DATE(CalendarYear,2,11),1),"aaa")</f>
        <v>Tue</v>
      </c>
      <c r="N7" s="11" t="str">
        <f ca="1">TEXT(WEEKDAY(DATE(CalendarYear,2,12),1),"aaa")</f>
        <v>Wed</v>
      </c>
      <c r="O7" s="11" t="str">
        <f ca="1">TEXT(WEEKDAY(DATE(CalendarYear,2,13),1),"aaa")</f>
        <v>Thu</v>
      </c>
      <c r="P7" s="11" t="str">
        <f ca="1">TEXT(WEEKDAY(DATE(CalendarYear,2,14),1),"aaa")</f>
        <v>Fri</v>
      </c>
      <c r="Q7" s="11" t="str">
        <f ca="1">TEXT(WEEKDAY(DATE(CalendarYear,2,15),1),"aaa")</f>
        <v>Sat</v>
      </c>
      <c r="R7" s="11" t="str">
        <f ca="1">TEXT(WEEKDAY(DATE(CalendarYear,2,16),1),"aaa")</f>
        <v>Sun</v>
      </c>
      <c r="S7" s="11" t="str">
        <f ca="1">TEXT(WEEKDAY(DATE(CalendarYear,2,17),1),"aaa")</f>
        <v>Mon</v>
      </c>
      <c r="T7" s="11" t="str">
        <f ca="1">TEXT(WEEKDAY(DATE(CalendarYear,2,18),1),"aaa")</f>
        <v>Tue</v>
      </c>
      <c r="U7" s="11" t="str">
        <f ca="1">TEXT(WEEKDAY(DATE(CalendarYear,2,19),1),"aaa")</f>
        <v>Wed</v>
      </c>
      <c r="V7" s="11" t="str">
        <f ca="1">TEXT(WEEKDAY(DATE(CalendarYear,2,20),1),"aaa")</f>
        <v>Thu</v>
      </c>
      <c r="W7" s="11" t="str">
        <f ca="1">TEXT(WEEKDAY(DATE(CalendarYear,2,21),1),"aaa")</f>
        <v>Fri</v>
      </c>
      <c r="X7" s="11" t="str">
        <f ca="1">TEXT(WEEKDAY(DATE(CalendarYear,2,22),1),"aaa")</f>
        <v>Sat</v>
      </c>
      <c r="Y7" s="11" t="str">
        <f ca="1">TEXT(WEEKDAY(DATE(CalendarYear,2,23),1),"aaa")</f>
        <v>Sun</v>
      </c>
      <c r="Z7" s="11" t="str">
        <f ca="1">TEXT(WEEKDAY(DATE(CalendarYear,2,24),1),"aaa")</f>
        <v>Mon</v>
      </c>
      <c r="AA7" s="11" t="str">
        <f ca="1">TEXT(WEEKDAY(DATE(CalendarYear,2,25),1),"aaa")</f>
        <v>Tue</v>
      </c>
      <c r="AB7" s="11" t="str">
        <f ca="1">TEXT(WEEKDAY(DATE(CalendarYear,2,26),1),"aaa")</f>
        <v>Wed</v>
      </c>
      <c r="AC7" s="11" t="str">
        <f ca="1">TEXT(WEEKDAY(DATE(CalendarYear,2,27),1),"aaa")</f>
        <v>Thu</v>
      </c>
      <c r="AD7" s="11" t="str">
        <f ca="1">TEXT(WEEKDAY(DATE(CalendarYear,2,28),1),"aaa")</f>
        <v>Fri</v>
      </c>
      <c r="AE7" s="11" t="str">
        <f ca="1">TEXT(WEEKDAY(DATE(CalendarYear,2,29),1),"aaa")</f>
        <v>Sat</v>
      </c>
      <c r="AF7" s="11"/>
      <c r="AG7" s="11"/>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31</v>
      </c>
      <c r="AG8" s="1" t="s">
        <v>32</v>
      </c>
      <c r="AH8" s="12" t="s">
        <v>46</v>
      </c>
    </row>
    <row r="9" spans="1:34" ht="30" customHeight="1" x14ac:dyDescent="0.45">
      <c r="B9" s="29" t="s">
        <v>54</v>
      </c>
      <c r="C9" s="21"/>
      <c r="D9" s="21"/>
      <c r="E9" s="22"/>
      <c r="F9" s="22"/>
      <c r="G9" s="22"/>
      <c r="H9" s="22"/>
      <c r="I9" s="21"/>
      <c r="J9" s="21"/>
      <c r="K9" s="21"/>
      <c r="L9" s="21"/>
      <c r="M9" s="21"/>
      <c r="N9" s="21"/>
      <c r="O9" s="21"/>
      <c r="P9" s="21"/>
      <c r="Q9" s="21"/>
      <c r="R9" s="21"/>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AE7">
    <cfRule type="expression" dxfId="106" priority="8">
      <formula>MONTH(DATE(CalendarYear,2,29))&lt;&gt;2</formula>
    </cfRule>
  </conditionalFormatting>
  <conditionalFormatting sqref="AE8">
    <cfRule type="expression" dxfId="105" priority="24">
      <formula>MONTH(DATE(CalendarYear,2,29))&lt;&gt;2</formula>
    </cfRule>
  </conditionalFormatting>
  <conditionalFormatting sqref="C9:AG10">
    <cfRule type="expression" priority="1" stopIfTrue="1">
      <formula>C9=""</formula>
    </cfRule>
    <cfRule type="expression" dxfId="104" priority="2" stopIfTrue="1">
      <formula>C9=KeyCustom2</formula>
    </cfRule>
    <cfRule type="expression" dxfId="103" priority="3" stopIfTrue="1">
      <formula>C9=KeyCustom1</formula>
    </cfRule>
    <cfRule type="expression" dxfId="102" priority="4" stopIfTrue="1">
      <formula>C9=KeySick</formula>
    </cfRule>
    <cfRule type="expression" dxfId="101" priority="5" stopIfTrue="1">
      <formula>C9=KeyPersonal</formula>
    </cfRule>
    <cfRule type="expression" dxfId="10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{854248A7-E473-437A-96FA-59C4530C3BDC}</x14:id>
        </ext>
      </extLst>
    </cfRule>
  </conditionalFormatting>
  <dataValidations xWindow="232" yWindow="365" count="16">
    <dataValidation allowBlank="1" showInputMessage="1" showErrorMessage="1" prompt="Track February absence in this worksheet" sqref="A1" xr:uid="{00000000-0002-0000-0100-000001000000}"/>
    <dataValidation allowBlank="1" showInputMessage="1" showErrorMessage="1" prompt="Automatically calculates total number of days an employee was absent this month in this column" sqref="AH8" xr:uid="{77246999-1DD3-7143-AA66-1A208D7E07C6}"/>
    <dataValidation allowBlank="1" showInputMessage="1" showErrorMessage="1" prompt="Automatically updated title is in this cell. To modify the title, update B1 on January worksheet" sqref="B2" xr:uid="{00000000-0002-0000-0100-000003000000}"/>
    <dataValidation allowBlank="1" showInputMessage="1" showErrorMessage="1" prompt="Month name for this absence schedule is in this cell. Absence totals for this month are in last cell of the table. Select employee names in table column B" sqref="B2" xr:uid="{00000000-0002-0000-0100-000004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5DDA0FB1-5AA0-43DA-A420-671DDA752BB7}"/>
    <dataValidation allowBlank="1" showInputMessage="1" showErrorMessage="1" prompt="Enter a label to describe the custom key at left" sqref="O4:Q4 S4:U4" xr:uid="{84EC4979-AD08-4D99-B8BB-BDE2466E1A10}"/>
    <dataValidation allowBlank="1" showInputMessage="1" showErrorMessage="1" prompt="Enter a letter and customize the label at right to add another key item" sqref="N4 R4" xr:uid="{ED3E8F87-A1A6-4F82-9D6D-96AD5EE7E21E}"/>
    <dataValidation allowBlank="1" showInputMessage="1" showErrorMessage="1" prompt="The letter &quot;S&quot; indicates absence due to illness" sqref="K4" xr:uid="{5F16D807-A258-4CAE-B856-E31AAE5AF830}"/>
    <dataValidation allowBlank="1" showInputMessage="1" showErrorMessage="1" prompt="The letter &quot;P&quot; indicates absence due to personal reasons" sqref="G4" xr:uid="{8F4060D0-7E9B-4131-A4A2-7137AEFF5AD1}"/>
    <dataValidation allowBlank="1" showInputMessage="1" showErrorMessage="1" prompt="The letter &quot;V&quot; indicates absence due to vacation" sqref="C4" xr:uid="{6416D099-2E93-41BC-BF43-16A21AB5231A}"/>
    <dataValidation allowBlank="1" showInputMessage="1" showErrorMessage="1" prompt="Days of the month in this row are automatically generated. Enter an employee's absence and absence type in each column for each day of the month. Blank means no absence" sqref="C8" xr:uid="{00000000-0002-0000-0100-00000D000000}"/>
    <dataValidation allowBlank="1" showInputMessage="1" showErrorMessage="1" prompt="Weekdays in this row are automatically updated for the month according to the year in AH4. Each day of the month is a column to note an employee's absence and absence type" sqref="C7" xr:uid="{525721C9-B345-0C4C-8302-350AF692807F}"/>
    <dataValidation allowBlank="1" showInputMessage="1" showErrorMessage="1" prompt="This row defines the keys used in the table: cell C4 is Vacation, G4 is Personal, &amp; K4 is Sick leave. Cells N4 &amp; R4 are customizable " sqref="B4" xr:uid="{2CC663DD-9E57-44FF-9E55-4EEB76E4F9D3}"/>
    <dataValidation allowBlank="1" showInputMessage="1" showErrorMessage="1" prompt="Title of the worksheet is in this cell. " sqref="B1" xr:uid="{3720AAC7-6CB9-46B3-ABB5-C56FB01AC59F}"/>
    <dataValidation allowBlank="1" showInputMessage="1" showErrorMessage="1" prompt="Enter year in the cell below" sqref="AH5" xr:uid="{38AAA47E-4068-4CB7-8BF9-5BCD33EFE42A}"/>
    <dataValidation allowBlank="1" showInputMessage="1" showErrorMessage="1" prompt="Enter year in this cell" sqref="AH6" xr:uid="{B6D863FD-EE39-4F34-9A9A-D2FDD7C5B1A6}"/>
  </dataValidations>
  <hyperlinks>
    <hyperlink ref="B1" r:id="rId1" xr:uid="{CC3B754C-277C-4016-8934-75A80A4BF142}"/>
  </hyperlinks>
  <printOptions horizontalCentered="1"/>
  <pageMargins left="0.25" right="0.25" top="0.75" bottom="0.75" header="0.3" footer="0.3"/>
  <pageSetup scale="70" fitToHeight="0" orientation="landscape" verticalDpi="4294967293" r:id="rId2"/>
  <headerFooter differentFirst="1">
    <oddFooter>Page &amp;P of &amp;N</oddFooter>
  </headerFooter>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854248A7-E473-437A-96FA-59C4530C3BDC}">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H10"/>
  <sheetViews>
    <sheetView showGridLines="0" topLeftCell="A3" zoomScaleNormal="100" workbookViewId="0">
      <selection activeCell="B8" sqref="B8:B10"/>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35</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TEXT(WEEKDAY(DATE(CalendarYear,3,1),1),"aaa")</f>
        <v>Sat</v>
      </c>
      <c r="D7" s="11" t="str">
        <f ca="1">TEXT(WEEKDAY(DATE(CalendarYear,3,2),1),"aaa")</f>
        <v>Sun</v>
      </c>
      <c r="E7" s="11" t="str">
        <f ca="1">TEXT(WEEKDAY(DATE(CalendarYear,3,3),1),"aaa")</f>
        <v>Mon</v>
      </c>
      <c r="F7" s="11" t="str">
        <f ca="1">TEXT(WEEKDAY(DATE(CalendarYear,3,4),1),"aaa")</f>
        <v>Tue</v>
      </c>
      <c r="G7" s="11" t="str">
        <f ca="1">TEXT(WEEKDAY(DATE(CalendarYear,3,5),1),"aaa")</f>
        <v>Wed</v>
      </c>
      <c r="H7" s="11" t="str">
        <f ca="1">TEXT(WEEKDAY(DATE(CalendarYear,3,6),1),"aaa")</f>
        <v>Thu</v>
      </c>
      <c r="I7" s="11" t="str">
        <f ca="1">TEXT(WEEKDAY(DATE(CalendarYear,3,7),1),"aaa")</f>
        <v>Fri</v>
      </c>
      <c r="J7" s="11" t="str">
        <f ca="1">TEXT(WEEKDAY(DATE(CalendarYear,3,8),1),"aaa")</f>
        <v>Sat</v>
      </c>
      <c r="K7" s="11" t="str">
        <f ca="1">TEXT(WEEKDAY(DATE(CalendarYear,3,9),1),"aaa")</f>
        <v>Sun</v>
      </c>
      <c r="L7" s="11" t="str">
        <f ca="1">TEXT(WEEKDAY(DATE(CalendarYear,3,10),1),"aaa")</f>
        <v>Mon</v>
      </c>
      <c r="M7" s="11" t="str">
        <f ca="1">TEXT(WEEKDAY(DATE(CalendarYear,3,11),1),"aaa")</f>
        <v>Tue</v>
      </c>
      <c r="N7" s="11" t="str">
        <f ca="1">TEXT(WEEKDAY(DATE(CalendarYear,3,12),1),"aaa")</f>
        <v>Wed</v>
      </c>
      <c r="O7" s="11" t="str">
        <f ca="1">TEXT(WEEKDAY(DATE(CalendarYear,3,13),1),"aaa")</f>
        <v>Thu</v>
      </c>
      <c r="P7" s="11" t="str">
        <f ca="1">TEXT(WEEKDAY(DATE(CalendarYear,3,14),1),"aaa")</f>
        <v>Fri</v>
      </c>
      <c r="Q7" s="11" t="str">
        <f ca="1">TEXT(WEEKDAY(DATE(CalendarYear,3,15),1),"aaa")</f>
        <v>Sat</v>
      </c>
      <c r="R7" s="11" t="str">
        <f ca="1">TEXT(WEEKDAY(DATE(CalendarYear,3,16),1),"aaa")</f>
        <v>Sun</v>
      </c>
      <c r="S7" s="11" t="str">
        <f ca="1">TEXT(WEEKDAY(DATE(CalendarYear,3,17),1),"aaa")</f>
        <v>Mon</v>
      </c>
      <c r="T7" s="11" t="str">
        <f ca="1">TEXT(WEEKDAY(DATE(CalendarYear,3,18),1),"aaa")</f>
        <v>Tue</v>
      </c>
      <c r="U7" s="11" t="str">
        <f ca="1">TEXT(WEEKDAY(DATE(CalendarYear,3,19),1),"aaa")</f>
        <v>Wed</v>
      </c>
      <c r="V7" s="11" t="str">
        <f ca="1">TEXT(WEEKDAY(DATE(CalendarYear,3,20),1),"aaa")</f>
        <v>Thu</v>
      </c>
      <c r="W7" s="11" t="str">
        <f ca="1">TEXT(WEEKDAY(DATE(CalendarYear,3,21),1),"aaa")</f>
        <v>Fri</v>
      </c>
      <c r="X7" s="11" t="str">
        <f ca="1">TEXT(WEEKDAY(DATE(CalendarYear,3,22),1),"aaa")</f>
        <v>Sat</v>
      </c>
      <c r="Y7" s="11" t="str">
        <f ca="1">TEXT(WEEKDAY(DATE(CalendarYear,3,23),1),"aaa")</f>
        <v>Sun</v>
      </c>
      <c r="Z7" s="11" t="str">
        <f ca="1">TEXT(WEEKDAY(DATE(CalendarYear,3,24),1),"aaa")</f>
        <v>Mon</v>
      </c>
      <c r="AA7" s="11" t="str">
        <f ca="1">TEXT(WEEKDAY(DATE(CalendarYear,3,25),1),"aaa")</f>
        <v>Tue</v>
      </c>
      <c r="AB7" s="11" t="str">
        <f ca="1">TEXT(WEEKDAY(DATE(CalendarYear,3,26),1),"aaa")</f>
        <v>Wed</v>
      </c>
      <c r="AC7" s="11" t="str">
        <f ca="1">TEXT(WEEKDAY(DATE(CalendarYear,3,27),1),"aaa")</f>
        <v>Thu</v>
      </c>
      <c r="AD7" s="11" t="str">
        <f ca="1">TEXT(WEEKDAY(DATE(CalendarYear,3,28),1),"aaa")</f>
        <v>Fri</v>
      </c>
      <c r="AE7" s="11" t="str">
        <f ca="1">TEXT(WEEKDAY(DATE(CalendarYear,3,29),1),"aaa")</f>
        <v>Sat</v>
      </c>
      <c r="AF7" s="11" t="str">
        <f ca="1">TEXT(WEEKDAY(DATE(CalendarYear,3,30),1),"aaa")</f>
        <v>Sun</v>
      </c>
      <c r="AG7" s="11" t="str">
        <f ca="1">TEXT(WEEKDAY(DATE(CalendarYear,3,31),1),"aaa")</f>
        <v>Mon</v>
      </c>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12" t="s">
        <v>46</v>
      </c>
    </row>
    <row r="9" spans="1:34" ht="30" customHeight="1" x14ac:dyDescent="0.45">
      <c r="B9" s="29" t="s">
        <v>54</v>
      </c>
      <c r="C9" s="21"/>
      <c r="D9" s="21"/>
      <c r="E9" s="22"/>
      <c r="F9" s="22"/>
      <c r="G9" s="22"/>
      <c r="H9" s="22"/>
      <c r="I9" s="21"/>
      <c r="J9" s="21"/>
      <c r="K9" s="21"/>
      <c r="L9" s="21"/>
      <c r="M9" s="21"/>
      <c r="N9" s="21"/>
      <c r="O9" s="21"/>
      <c r="P9" s="21"/>
      <c r="Q9" s="21"/>
      <c r="R9" s="21"/>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94" priority="2" stopIfTrue="1">
      <formula>C9=KeyCustom2</formula>
    </cfRule>
    <cfRule type="expression" dxfId="93" priority="3" stopIfTrue="1">
      <formula>C9=KeyCustom1</formula>
    </cfRule>
    <cfRule type="expression" dxfId="92" priority="4" stopIfTrue="1">
      <formula>C9=KeySick</formula>
    </cfRule>
    <cfRule type="expression" dxfId="91" priority="5" stopIfTrue="1">
      <formula>C9=KeyPersonal</formula>
    </cfRule>
    <cfRule type="expression" dxfId="9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{0E6B19D2-32AF-4A3D-A1C5-1881EFCC7468}</x14:id>
        </ext>
      </extLst>
    </cfRule>
  </conditionalFormatting>
  <dataValidations count="16">
    <dataValidation allowBlank="1" showInputMessage="1" showErrorMessage="1" prompt="Days of the month in this row are automatically generated. Enter an employee's absence and absence type in each column for each day of the month. Blank means no absence" sqref="C8" xr:uid="{00000000-0002-0000-0200-000000000000}"/>
    <dataValidation allowBlank="1" showInputMessage="1" showErrorMessage="1" prompt="Enter a label to describe the custom key at left" sqref="O4:Q4 S4:U4" xr:uid="{DF9AB468-5FA1-4F67-A28B-BF10E3FBFCB9}"/>
    <dataValidation allowBlank="1" showInputMessage="1" showErrorMessage="1" prompt="Enter a letter and customize the label at right to add another key item" sqref="N4 R4" xr:uid="{5F8C74F6-AC95-41D0-B37B-A10D56C1A979}"/>
    <dataValidation allowBlank="1" showInputMessage="1" showErrorMessage="1" prompt="The letter &quot;S&quot; indicates absence due to illness" sqref="K4" xr:uid="{90CFB389-3E69-4D5D-9CC5-E4B8379FAA81}"/>
    <dataValidation allowBlank="1" showInputMessage="1" showErrorMessage="1" prompt="The letter &quot;P&quot; indicates absence due to personal reasons" sqref="G4" xr:uid="{3EDA04D1-533D-4F4F-8E02-EEFD186F5C5E}"/>
    <dataValidation allowBlank="1" showInputMessage="1" showErrorMessage="1" prompt="The letter &quot;V&quot; indicates absence due to vacation" sqref="C4" xr:uid="{8A612C41-B295-4662-94E8-AD95192EE744}"/>
    <dataValidation allowBlank="1" showInputMessage="1" showErrorMessage="1" prompt="Automatically updated title is in this cell. To modify the title, update B1 on January worksheet" sqref="B2" xr:uid="{00000000-0002-0000-0200-000009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253DD1DA-F7B0-4AA8-ACF2-24AC66A02571}"/>
    <dataValidation allowBlank="1" showInputMessage="1" showErrorMessage="1" prompt="Track March absence in this worksheet" sqref="A1" xr:uid="{00000000-0002-0000-0200-00000B000000}"/>
    <dataValidation allowBlank="1" showInputMessage="1" showErrorMessage="1" prompt="Automatically calculates total number of days an employee was absent this month in this column" sqref="AH8" xr:uid="{70BD9EEE-E1FD-D147-919D-901970D7AADE}"/>
    <dataValidation allowBlank="1" showInputMessage="1" showErrorMessage="1" prompt="Weekdays in this row are automatically updated for the month according to the year in AH4. Each day of the month is a column to note an employee's absence and absence type" sqref="C7" xr:uid="{02C7B989-E77F-4A4F-82FD-F03860560B2B}"/>
    <dataValidation allowBlank="1" showInputMessage="1" showErrorMessage="1" prompt="Month name for this absence schedule is in this cell. Absence totals for this month are in last cell of the table. Select employee names in table column B" sqref="B2" xr:uid="{00000000-0002-0000-0200-000002000000}"/>
    <dataValidation allowBlank="1" showInputMessage="1" showErrorMessage="1" prompt="This row defines the keys used in the table: cell C4 is Vacation, G4 is Personal, &amp; K4 is Sick leave. Cells N4 &amp; R4 are customizable " sqref="B4" xr:uid="{956D4ABC-4169-4056-A2EA-E3EB885FB9C8}"/>
    <dataValidation allowBlank="1" showInputMessage="1" showErrorMessage="1" prompt="Title of the worksheet is in this cell. " sqref="B1" xr:uid="{40DFEC58-0648-4944-BD5A-E9153E7FE7CF}"/>
    <dataValidation allowBlank="1" showInputMessage="1" showErrorMessage="1" prompt="Enter year in the cell below" sqref="AH5" xr:uid="{24C21220-097A-45EF-A784-ECEC92BA9B14}"/>
    <dataValidation allowBlank="1" showInputMessage="1" showErrorMessage="1" prompt="Enter year in this cell" sqref="AH6" xr:uid="{8BEBB5D2-CBC5-4618-B368-EE4CF18DB505}"/>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E6B19D2-32AF-4A3D-A1C5-1881EFCC7468}">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H10"/>
  <sheetViews>
    <sheetView showGridLines="0" topLeftCell="A3" zoomScaleNormal="100" workbookViewId="0">
      <selection activeCell="R9" sqref="R9"/>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36</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TEXT(WEEKDAY(DATE(CalendarYear,4,1),1),"aaa")</f>
        <v>Tue</v>
      </c>
      <c r="D7" s="11" t="str">
        <f ca="1">TEXT(WEEKDAY(DATE(CalendarYear,4,2),1),"aaa")</f>
        <v>Wed</v>
      </c>
      <c r="E7" s="11" t="str">
        <f ca="1">TEXT(WEEKDAY(DATE(CalendarYear,4,3),1),"aaa")</f>
        <v>Thu</v>
      </c>
      <c r="F7" s="11" t="str">
        <f ca="1">TEXT(WEEKDAY(DATE(CalendarYear,4,4),1),"aaa")</f>
        <v>Fri</v>
      </c>
      <c r="G7" s="11" t="str">
        <f ca="1">TEXT(WEEKDAY(DATE(CalendarYear,4,5),1),"aaa")</f>
        <v>Sat</v>
      </c>
      <c r="H7" s="11" t="str">
        <f ca="1">TEXT(WEEKDAY(DATE(CalendarYear,4,6),1),"aaa")</f>
        <v>Sun</v>
      </c>
      <c r="I7" s="11" t="str">
        <f ca="1">TEXT(WEEKDAY(DATE(CalendarYear,4,7),1),"aaa")</f>
        <v>Mon</v>
      </c>
      <c r="J7" s="11" t="str">
        <f ca="1">TEXT(WEEKDAY(DATE(CalendarYear,4,8),1),"aaa")</f>
        <v>Tue</v>
      </c>
      <c r="K7" s="11" t="str">
        <f ca="1">TEXT(WEEKDAY(DATE(CalendarYear,4,9),1),"aaa")</f>
        <v>Wed</v>
      </c>
      <c r="L7" s="11" t="str">
        <f ca="1">TEXT(WEEKDAY(DATE(CalendarYear,4,10),1),"aaa")</f>
        <v>Thu</v>
      </c>
      <c r="M7" s="11" t="str">
        <f ca="1">TEXT(WEEKDAY(DATE(CalendarYear,4,11),1),"aaa")</f>
        <v>Fri</v>
      </c>
      <c r="N7" s="11" t="str">
        <f ca="1">TEXT(WEEKDAY(DATE(CalendarYear,4,12),1),"aaa")</f>
        <v>Sat</v>
      </c>
      <c r="O7" s="11" t="str">
        <f ca="1">TEXT(WEEKDAY(DATE(CalendarYear,4,13),1),"aaa")</f>
        <v>Sun</v>
      </c>
      <c r="P7" s="11" t="str">
        <f ca="1">TEXT(WEEKDAY(DATE(CalendarYear,4,14),1),"aaa")</f>
        <v>Mon</v>
      </c>
      <c r="Q7" s="11" t="str">
        <f ca="1">TEXT(WEEKDAY(DATE(CalendarYear,4,15),1),"aaa")</f>
        <v>Tue</v>
      </c>
      <c r="R7" s="11" t="str">
        <f ca="1">TEXT(WEEKDAY(DATE(CalendarYear,4,16),1),"aaa")</f>
        <v>Wed</v>
      </c>
      <c r="S7" s="11" t="str">
        <f ca="1">TEXT(WEEKDAY(DATE(CalendarYear,4,17),1),"aaa")</f>
        <v>Thu</v>
      </c>
      <c r="T7" s="11" t="str">
        <f ca="1">TEXT(WEEKDAY(DATE(CalendarYear,4,18),1),"aaa")</f>
        <v>Fri</v>
      </c>
      <c r="U7" s="11" t="str">
        <f ca="1">TEXT(WEEKDAY(DATE(CalendarYear,4,19),1),"aaa")</f>
        <v>Sat</v>
      </c>
      <c r="V7" s="11" t="str">
        <f ca="1">TEXT(WEEKDAY(DATE(CalendarYear,4,20),1),"aaa")</f>
        <v>Sun</v>
      </c>
      <c r="W7" s="11" t="str">
        <f ca="1">TEXT(WEEKDAY(DATE(CalendarYear,4,21),1),"aaa")</f>
        <v>Mon</v>
      </c>
      <c r="X7" s="11" t="str">
        <f ca="1">TEXT(WEEKDAY(DATE(CalendarYear,4,22),1),"aaa")</f>
        <v>Tue</v>
      </c>
      <c r="Y7" s="11" t="str">
        <f ca="1">TEXT(WEEKDAY(DATE(CalendarYear,4,23),1),"aaa")</f>
        <v>Wed</v>
      </c>
      <c r="Z7" s="11" t="str">
        <f ca="1">TEXT(WEEKDAY(DATE(CalendarYear,4,24),1),"aaa")</f>
        <v>Thu</v>
      </c>
      <c r="AA7" s="11" t="str">
        <f ca="1">TEXT(WEEKDAY(DATE(CalendarYear,4,25),1),"aaa")</f>
        <v>Fri</v>
      </c>
      <c r="AB7" s="11" t="str">
        <f ca="1">TEXT(WEEKDAY(DATE(CalendarYear,4,26),1),"aaa")</f>
        <v>Sat</v>
      </c>
      <c r="AC7" s="11" t="str">
        <f ca="1">TEXT(WEEKDAY(DATE(CalendarYear,4,27),1),"aaa")</f>
        <v>Sun</v>
      </c>
      <c r="AD7" s="11" t="str">
        <f ca="1">TEXT(WEEKDAY(DATE(CalendarYear,4,28),1),"aaa")</f>
        <v>Mon</v>
      </c>
      <c r="AE7" s="11" t="str">
        <f ca="1">TEXT(WEEKDAY(DATE(CalendarYear,4,29),1),"aaa")</f>
        <v>Tue</v>
      </c>
      <c r="AF7" s="11" t="str">
        <f ca="1">TEXT(WEEKDAY(DATE(CalendarYear,4,30),1),"aaa")</f>
        <v>Wed</v>
      </c>
      <c r="AG7" s="11"/>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31</v>
      </c>
      <c r="AH8" s="12" t="s">
        <v>46</v>
      </c>
    </row>
    <row r="9" spans="1:34" ht="30" customHeight="1" x14ac:dyDescent="0.45">
      <c r="B9" s="29" t="s">
        <v>54</v>
      </c>
      <c r="C9" s="21"/>
      <c r="D9" s="21"/>
      <c r="E9" s="22"/>
      <c r="F9" s="22"/>
      <c r="G9" s="22"/>
      <c r="H9" s="22"/>
      <c r="I9" s="21"/>
      <c r="J9" s="21"/>
      <c r="K9" s="21"/>
      <c r="L9" s="21"/>
      <c r="M9" s="21"/>
      <c r="N9" s="21"/>
      <c r="O9" s="21"/>
      <c r="P9" s="21"/>
      <c r="Q9" s="21"/>
      <c r="R9" s="34"/>
      <c r="S9" s="34"/>
      <c r="T9" s="34"/>
      <c r="U9" s="34"/>
      <c r="V9" s="34"/>
      <c r="W9" s="34"/>
      <c r="X9" s="34"/>
      <c r="Y9" s="34"/>
      <c r="Z9" s="34"/>
      <c r="AA9" s="34"/>
      <c r="AB9" s="34"/>
      <c r="AC9" s="34"/>
      <c r="AD9" s="34"/>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phoneticPr fontId="12" type="noConversion"/>
  <conditionalFormatting sqref="C9:AG10">
    <cfRule type="expression" priority="1" stopIfTrue="1">
      <formula>C9=""</formula>
    </cfRule>
    <cfRule type="expression" dxfId="84" priority="2" stopIfTrue="1">
      <formula>C9=KeyCustom2</formula>
    </cfRule>
    <cfRule type="expression" dxfId="83" priority="3" stopIfTrue="1">
      <formula>C9=KeyCustom1</formula>
    </cfRule>
    <cfRule type="expression" dxfId="82" priority="4" stopIfTrue="1">
      <formula>C9=KeySick</formula>
    </cfRule>
    <cfRule type="expression" dxfId="81" priority="5" stopIfTrue="1">
      <formula>C9=KeyPersonal</formula>
    </cfRule>
    <cfRule type="expression" dxfId="8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{6B03ED2A-6B48-435F-86FB-6E4B2BD97F77}</x14:id>
        </ext>
      </extLst>
    </cfRule>
  </conditionalFormatting>
  <dataValidations count="16">
    <dataValidation allowBlank="1" showInputMessage="1" showErrorMessage="1" prompt="Automatically calculates total number of days an employee was absent this month in this column" sqref="AH8" xr:uid="{DC341019-F88D-494A-80A9-FE7E975A2861}"/>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0BBE713E-7944-4339-9BDD-7AF7C120B200}"/>
    <dataValidation allowBlank="1" showInputMessage="1" showErrorMessage="1" prompt="Automatically updated title is in this cell. To modify the title, update B1 on January worksheet" sqref="B2" xr:uid="{FC807180-F3E3-414D-9702-8FBC5210B550}"/>
    <dataValidation allowBlank="1" showInputMessage="1" showErrorMessage="1" prompt="The letter &quot;V&quot; indicates absence due to vacation" sqref="C4" xr:uid="{D6B58B59-5B3B-4051-8A31-E4FFE0199F04}"/>
    <dataValidation allowBlank="1" showInputMessage="1" showErrorMessage="1" prompt="The letter &quot;P&quot; indicates absence due to personal reasons" sqref="G4" xr:uid="{BAC47B48-0EAB-4264-A26E-EC1DB5427EFF}"/>
    <dataValidation allowBlank="1" showInputMessage="1" showErrorMessage="1" prompt="The letter &quot;S&quot; indicates absence due to illness" sqref="K4" xr:uid="{446F58FC-2928-4BC9-B40F-736CC83D9A2F}"/>
    <dataValidation allowBlank="1" showInputMessage="1" showErrorMessage="1" prompt="Enter a letter and customize the label at right to add another key item" sqref="N4 R4" xr:uid="{91A9A0BB-CD14-47D7-8489-354AB4337113}"/>
    <dataValidation allowBlank="1" showInputMessage="1" showErrorMessage="1" prompt="Enter a label to describe the custom key at left" sqref="O4:Q4 S4:U4" xr:uid="{030EDA09-972E-4303-9676-BDA3633B84BF}"/>
    <dataValidation allowBlank="1" showInputMessage="1" showErrorMessage="1" prompt="Month name for this absence schedule is in this cell. Absence totals for this month are in last cell of the table. Select employee names in table column B" sqref="B2" xr:uid="{8A4BB08A-5DC1-A74C-9332-E844D960CD41}"/>
    <dataValidation allowBlank="1" showInputMessage="1" showErrorMessage="1" prompt="Days of the month in this row are automatically generated. Enter an employee's absence and absence type in each column for each day of the month. Blank means no absence" sqref="C8" xr:uid="{D8726BCE-956C-3B41-916D-0B0F98B156A4}"/>
    <dataValidation allowBlank="1" showInputMessage="1" showErrorMessage="1" prompt="Weekdays in this row are automatically updated for the month according to the year in AH4. Each day of the month is a column to note an employee's absence and absence type" sqref="C7" xr:uid="{492FF65C-4A5C-D048-AC41-58954D7E6423}"/>
    <dataValidation allowBlank="1" showInputMessage="1" showErrorMessage="1" prompt="Track March absence in this worksheet" sqref="A1" xr:uid="{9C29030B-C671-584C-88AB-6E5DAA9E8710}"/>
    <dataValidation allowBlank="1" showInputMessage="1" showErrorMessage="1" prompt="This row defines the keys used in the table: cell C4 is Vacation, G4 is Personal, &amp; K4 is Sick leave. Cells N4 &amp; R4 are customizable " sqref="B4" xr:uid="{66F0DB42-FBF2-4E4A-BA06-EE96FB36000B}"/>
    <dataValidation allowBlank="1" showInputMessage="1" showErrorMessage="1" prompt="Title of the worksheet is in this cell. " sqref="B1" xr:uid="{CFDFBA1E-67F5-48E1-9539-54C88919AFDF}"/>
    <dataValidation allowBlank="1" showInputMessage="1" showErrorMessage="1" prompt="Enter year in the cell below" sqref="AH5" xr:uid="{F2EC8C40-963D-4CB6-AE31-FB06471B826E}"/>
    <dataValidation allowBlank="1" showInputMessage="1" showErrorMessage="1" prompt="Enter year in this cell" sqref="AH6" xr:uid="{97546BF1-35A8-4531-8A23-24A76373F8A2}"/>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B03ED2A-6B48-435F-86FB-6E4B2BD97F77}">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H10"/>
  <sheetViews>
    <sheetView showGridLines="0" topLeftCell="A3" zoomScaleNormal="100" workbookViewId="0">
      <selection activeCell="W9" sqref="W9:AG9"/>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37</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TEXT(WEEKDAY(DATE(CalendarYear,5,1),1),"aaa")</f>
        <v>Thu</v>
      </c>
      <c r="D7" s="11" t="str">
        <f ca="1">TEXT(WEEKDAY(DATE(CalendarYear,5,2),1),"aaa")</f>
        <v>Fri</v>
      </c>
      <c r="E7" s="11" t="str">
        <f ca="1">TEXT(WEEKDAY(DATE(CalendarYear,5,3),1),"aaa")</f>
        <v>Sat</v>
      </c>
      <c r="F7" s="11" t="str">
        <f ca="1">TEXT(WEEKDAY(DATE(CalendarYear,5,4),1),"aaa")</f>
        <v>Sun</v>
      </c>
      <c r="G7" s="11" t="str">
        <f ca="1">TEXT(WEEKDAY(DATE(CalendarYear,5,5),1),"aaa")</f>
        <v>Mon</v>
      </c>
      <c r="H7" s="11" t="str">
        <f ca="1">TEXT(WEEKDAY(DATE(CalendarYear,5,6),1),"aaa")</f>
        <v>Tue</v>
      </c>
      <c r="I7" s="11" t="str">
        <f ca="1">TEXT(WEEKDAY(DATE(CalendarYear,5,7),1),"aaa")</f>
        <v>Wed</v>
      </c>
      <c r="J7" s="11" t="str">
        <f ca="1">TEXT(WEEKDAY(DATE(CalendarYear,5,8),1),"aaa")</f>
        <v>Thu</v>
      </c>
      <c r="K7" s="11" t="str">
        <f ca="1">TEXT(WEEKDAY(DATE(CalendarYear,5,9),1),"aaa")</f>
        <v>Fri</v>
      </c>
      <c r="L7" s="11" t="str">
        <f ca="1">TEXT(WEEKDAY(DATE(CalendarYear,5,10),1),"aaa")</f>
        <v>Sat</v>
      </c>
      <c r="M7" s="11" t="str">
        <f ca="1">TEXT(WEEKDAY(DATE(CalendarYear,5,11),1),"aaa")</f>
        <v>Sun</v>
      </c>
      <c r="N7" s="11" t="str">
        <f ca="1">TEXT(WEEKDAY(DATE(CalendarYear,5,12),1),"aaa")</f>
        <v>Mon</v>
      </c>
      <c r="O7" s="11" t="str">
        <f ca="1">TEXT(WEEKDAY(DATE(CalendarYear,5,13),1),"aaa")</f>
        <v>Tue</v>
      </c>
      <c r="P7" s="11" t="str">
        <f ca="1">TEXT(WEEKDAY(DATE(CalendarYear,5,14),1),"aaa")</f>
        <v>Wed</v>
      </c>
      <c r="Q7" s="11" t="str">
        <f ca="1">TEXT(WEEKDAY(DATE(CalendarYear,5,15),1),"aaa")</f>
        <v>Thu</v>
      </c>
      <c r="R7" s="11" t="str">
        <f ca="1">TEXT(WEEKDAY(DATE(CalendarYear,5,16),1),"aaa")</f>
        <v>Fri</v>
      </c>
      <c r="S7" s="11" t="str">
        <f ca="1">TEXT(WEEKDAY(DATE(CalendarYear,5,17),1),"aaa")</f>
        <v>Sat</v>
      </c>
      <c r="T7" s="11" t="str">
        <f ca="1">TEXT(WEEKDAY(DATE(CalendarYear,5,18),1),"aaa")</f>
        <v>Sun</v>
      </c>
      <c r="U7" s="11" t="str">
        <f ca="1">TEXT(WEEKDAY(DATE(CalendarYear,5,19),1),"aaa")</f>
        <v>Mon</v>
      </c>
      <c r="V7" s="11" t="str">
        <f ca="1">TEXT(WEEKDAY(DATE(CalendarYear,5,20),1),"aaa")</f>
        <v>Tue</v>
      </c>
      <c r="W7" s="11" t="str">
        <f ca="1">TEXT(WEEKDAY(DATE(CalendarYear,5,21),1),"aaa")</f>
        <v>Wed</v>
      </c>
      <c r="X7" s="11" t="str">
        <f ca="1">TEXT(WEEKDAY(DATE(CalendarYear,5,22),1),"aaa")</f>
        <v>Thu</v>
      </c>
      <c r="Y7" s="11" t="str">
        <f ca="1">TEXT(WEEKDAY(DATE(CalendarYear,5,23),1),"aaa")</f>
        <v>Fri</v>
      </c>
      <c r="Z7" s="11" t="str">
        <f ca="1">TEXT(WEEKDAY(DATE(CalendarYear,5,24),1),"aaa")</f>
        <v>Sat</v>
      </c>
      <c r="AA7" s="11" t="str">
        <f ca="1">TEXT(WEEKDAY(DATE(CalendarYear,5,25),1),"aaa")</f>
        <v>Sun</v>
      </c>
      <c r="AB7" s="11" t="str">
        <f ca="1">TEXT(WEEKDAY(DATE(CalendarYear,5,26),1),"aaa")</f>
        <v>Mon</v>
      </c>
      <c r="AC7" s="11" t="str">
        <f ca="1">TEXT(WEEKDAY(DATE(CalendarYear,5,27),1),"aaa")</f>
        <v>Tue</v>
      </c>
      <c r="AD7" s="11" t="str">
        <f ca="1">TEXT(WEEKDAY(DATE(CalendarYear,5,28),1),"aaa")</f>
        <v>Wed</v>
      </c>
      <c r="AE7" s="11" t="str">
        <f ca="1">TEXT(WEEKDAY(DATE(CalendarYear,5,29),1),"aaa")</f>
        <v>Thu</v>
      </c>
      <c r="AF7" s="11" t="str">
        <f ca="1">TEXT(WEEKDAY(DATE(CalendarYear,5,30),1),"aaa")</f>
        <v>Fri</v>
      </c>
      <c r="AG7" s="11" t="str">
        <f ca="1">TEXT(WEEKDAY(DATE(CalendarYear,5,31),1),"aaa")</f>
        <v>Sat</v>
      </c>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12" t="s">
        <v>46</v>
      </c>
    </row>
    <row r="9" spans="1:34" ht="30" customHeight="1" x14ac:dyDescent="0.45">
      <c r="B9" s="29" t="s">
        <v>54</v>
      </c>
      <c r="C9" s="35"/>
      <c r="D9" s="35"/>
      <c r="E9" s="36"/>
      <c r="F9" s="36"/>
      <c r="G9" s="36"/>
      <c r="H9" s="36"/>
      <c r="I9" s="35"/>
      <c r="J9" s="21"/>
      <c r="K9" s="21"/>
      <c r="L9" s="21"/>
      <c r="M9" s="21"/>
      <c r="N9" s="21"/>
      <c r="O9" s="21"/>
      <c r="P9" s="21"/>
      <c r="Q9" s="21"/>
      <c r="R9" s="21"/>
      <c r="S9" s="21"/>
      <c r="T9" s="21"/>
      <c r="U9" s="21"/>
      <c r="V9" s="21"/>
      <c r="W9" s="34"/>
      <c r="X9" s="34"/>
      <c r="Y9" s="34"/>
      <c r="Z9" s="34"/>
      <c r="AA9" s="34"/>
      <c r="AB9" s="34"/>
      <c r="AC9" s="34"/>
      <c r="AD9" s="34"/>
      <c r="AE9" s="34"/>
      <c r="AF9" s="34"/>
      <c r="AG9" s="34"/>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74" priority="2" stopIfTrue="1">
      <formula>C9=KeyCustom2</formula>
    </cfRule>
    <cfRule type="expression" dxfId="73" priority="3" stopIfTrue="1">
      <formula>C9=KeyCustom1</formula>
    </cfRule>
    <cfRule type="expression" dxfId="72" priority="4" stopIfTrue="1">
      <formula>C9=KeySick</formula>
    </cfRule>
    <cfRule type="expression" dxfId="71" priority="5" stopIfTrue="1">
      <formula>C9=KeyPersonal</formula>
    </cfRule>
    <cfRule type="expression" dxfId="7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{62A627EE-B2A0-44E8-BE9B-E2C3EC4CBCD6}</x14:id>
        </ext>
      </extLst>
    </cfRule>
  </conditionalFormatting>
  <dataValidations count="16">
    <dataValidation allowBlank="1" showInputMessage="1" showErrorMessage="1" prompt="Days of the month in this row are automatically generated. Enter an employee's absence and absence type in each column for each day of the month. Blank means no absence" sqref="C8" xr:uid="{335D4725-041B-2E47-BBA9-5D657DA932CD}"/>
    <dataValidation allowBlank="1" showInputMessage="1" showErrorMessage="1" prompt="Enter a label to describe the custom key at left" sqref="O4:Q4 S4:U4" xr:uid="{E4DEFE07-72B8-49F4-AB5B-2025200B6957}"/>
    <dataValidation allowBlank="1" showInputMessage="1" showErrorMessage="1" prompt="Enter a letter and customize the label at right to add another key item" sqref="N4 R4" xr:uid="{53A7E635-9098-4306-9E69-99657FBACFE6}"/>
    <dataValidation allowBlank="1" showInputMessage="1" showErrorMessage="1" prompt="The letter &quot;S&quot; indicates absence due to illness" sqref="K4" xr:uid="{E1C214A9-91E4-4FD7-AF18-556C956694B6}"/>
    <dataValidation allowBlank="1" showInputMessage="1" showErrorMessage="1" prompt="The letter &quot;P&quot; indicates absence due to personal reasons" sqref="G4" xr:uid="{BC9AED28-A56A-4D08-BC6C-23A0BCD38BDA}"/>
    <dataValidation allowBlank="1" showInputMessage="1" showErrorMessage="1" prompt="The letter &quot;V&quot; indicates absence due to vacation" sqref="C4" xr:uid="{ED8BEA42-F128-4108-9249-88629B489F6F}"/>
    <dataValidation allowBlank="1" showInputMessage="1" showErrorMessage="1" prompt="Automatically updated title is in this cell. To modify the title, update B1 on January worksheet" sqref="B2" xr:uid="{AF65042B-CFA9-EE45-B22D-BF607EFD23A2}"/>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BB96B7CE-4673-4271-B18E-66DB6E80B1C8}"/>
    <dataValidation allowBlank="1" showInputMessage="1" showErrorMessage="1" prompt="Automatically calculates total number of days an employee was absent this month in this column" sqref="AH8" xr:uid="{AA6AB7B7-5D91-F64F-B211-A848209375D2}"/>
    <dataValidation allowBlank="1" showInputMessage="1" showErrorMessage="1" prompt="Weekdays in this row are automatically updated for the month according to the year in AH4. Each day of the month is a column to note an employee's absence and absence type" sqref="C7" xr:uid="{01F3DA31-27D6-FF4D-B48B-4013BF344DCF}"/>
    <dataValidation allowBlank="1" showInputMessage="1" showErrorMessage="1" prompt="Track March absence in this worksheet" sqref="A1" xr:uid="{13CF1C37-090E-F24B-AF68-CAE6199B19CC}"/>
    <dataValidation allowBlank="1" showInputMessage="1" showErrorMessage="1" prompt="Month name for this absence schedule is in this cell. Absence totals for this month are in last cell of the table. Select employee names in table column B" sqref="B2" xr:uid="{B5AA8D04-FE35-8C4F-90FD-347160FC6301}"/>
    <dataValidation allowBlank="1" showInputMessage="1" showErrorMessage="1" prompt="This row defines the keys used in the table: cell C4 is Vacation, G4 is Personal, &amp; K4 is Sick leave. Cells N4 &amp; R4 are customizable " sqref="B4" xr:uid="{D2AC613C-4B8E-4B42-814B-53CB47B8298A}"/>
    <dataValidation allowBlank="1" showInputMessage="1" showErrorMessage="1" prompt="Title of the worksheet is in this cell. " sqref="B1" xr:uid="{4F7FEADB-B66E-49E8-AD11-DB789AA552A4}"/>
    <dataValidation allowBlank="1" showInputMessage="1" showErrorMessage="1" prompt="Enter year in the cell below" sqref="AH5" xr:uid="{C9724EA9-5510-4193-8CE1-F59C5C37B769}"/>
    <dataValidation allowBlank="1" showInputMessage="1" showErrorMessage="1" prompt="Enter year in this cell" sqref="AH6" xr:uid="{D867C07B-3F07-4094-A2DE-517F62D30713}"/>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2A627EE-B2A0-44E8-BE9B-E2C3EC4CBCD6}">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H10"/>
  <sheetViews>
    <sheetView showGridLines="0" topLeftCell="A3" zoomScaleNormal="100" workbookViewId="0">
      <selection activeCell="I18" sqref="I18"/>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25" customHeight="1" x14ac:dyDescent="0.7">
      <c r="B1" s="13" t="s">
        <v>45</v>
      </c>
    </row>
    <row r="2" spans="1:34" s="28" customFormat="1" ht="100.05" customHeight="1" x14ac:dyDescent="0.45">
      <c r="A2" s="26"/>
      <c r="B2" s="27" t="s">
        <v>38</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TEXT(WEEKDAY(DATE(CalendarYear,6,1),1),"aaa")</f>
        <v>Sun</v>
      </c>
      <c r="D7" s="11" t="str">
        <f ca="1">TEXT(WEEKDAY(DATE(CalendarYear,6,2),1),"aaa")</f>
        <v>Mon</v>
      </c>
      <c r="E7" s="11" t="str">
        <f ca="1">TEXT(WEEKDAY(DATE(CalendarYear,6,3),1),"aaa")</f>
        <v>Tue</v>
      </c>
      <c r="F7" s="11" t="str">
        <f ca="1">TEXT(WEEKDAY(DATE(CalendarYear,6,4),1),"aaa")</f>
        <v>Wed</v>
      </c>
      <c r="G7" s="11" t="str">
        <f ca="1">TEXT(WEEKDAY(DATE(CalendarYear,6,5),1),"aaa")</f>
        <v>Thu</v>
      </c>
      <c r="H7" s="11" t="str">
        <f ca="1">TEXT(WEEKDAY(DATE(CalendarYear,6,6),1),"aaa")</f>
        <v>Fri</v>
      </c>
      <c r="I7" s="11" t="str">
        <f ca="1">TEXT(WEEKDAY(DATE(CalendarYear,6,7),1),"aaa")</f>
        <v>Sat</v>
      </c>
      <c r="J7" s="11" t="str">
        <f ca="1">TEXT(WEEKDAY(DATE(CalendarYear,6,8),1),"aaa")</f>
        <v>Sun</v>
      </c>
      <c r="K7" s="11" t="str">
        <f ca="1">TEXT(WEEKDAY(DATE(CalendarYear,6,9),1),"aaa")</f>
        <v>Mon</v>
      </c>
      <c r="L7" s="11" t="str">
        <f ca="1">TEXT(WEEKDAY(DATE(CalendarYear,6,10),1),"aaa")</f>
        <v>Tue</v>
      </c>
      <c r="M7" s="11" t="str">
        <f ca="1">TEXT(WEEKDAY(DATE(CalendarYear,6,11),1),"aaa")</f>
        <v>Wed</v>
      </c>
      <c r="N7" s="11" t="str">
        <f ca="1">TEXT(WEEKDAY(DATE(CalendarYear,6,12),1),"aaa")</f>
        <v>Thu</v>
      </c>
      <c r="O7" s="11" t="str">
        <f ca="1">TEXT(WEEKDAY(DATE(CalendarYear,6,13),1),"aaa")</f>
        <v>Fri</v>
      </c>
      <c r="P7" s="11" t="str">
        <f ca="1">TEXT(WEEKDAY(DATE(CalendarYear,6,14),1),"aaa")</f>
        <v>Sat</v>
      </c>
      <c r="Q7" s="11" t="str">
        <f ca="1">TEXT(WEEKDAY(DATE(CalendarYear,6,15),1),"aaa")</f>
        <v>Sun</v>
      </c>
      <c r="R7" s="11" t="str">
        <f ca="1">TEXT(WEEKDAY(DATE(CalendarYear,6,16),1),"aaa")</f>
        <v>Mon</v>
      </c>
      <c r="S7" s="11" t="str">
        <f ca="1">TEXT(WEEKDAY(DATE(CalendarYear,6,17),1),"aaa")</f>
        <v>Tue</v>
      </c>
      <c r="T7" s="11" t="str">
        <f ca="1">TEXT(WEEKDAY(DATE(CalendarYear,6,18),1),"aaa")</f>
        <v>Wed</v>
      </c>
      <c r="U7" s="11" t="str">
        <f ca="1">TEXT(WEEKDAY(DATE(CalendarYear,6,19),1),"aaa")</f>
        <v>Thu</v>
      </c>
      <c r="V7" s="11" t="str">
        <f ca="1">TEXT(WEEKDAY(DATE(CalendarYear,6,20),1),"aaa")</f>
        <v>Fri</v>
      </c>
      <c r="W7" s="11" t="str">
        <f ca="1">TEXT(WEEKDAY(DATE(CalendarYear,6,21),1),"aaa")</f>
        <v>Sat</v>
      </c>
      <c r="X7" s="11" t="str">
        <f ca="1">TEXT(WEEKDAY(DATE(CalendarYear,6,22),1),"aaa")</f>
        <v>Sun</v>
      </c>
      <c r="Y7" s="11" t="str">
        <f ca="1">TEXT(WEEKDAY(DATE(CalendarYear,6,23),1),"aaa")</f>
        <v>Mon</v>
      </c>
      <c r="Z7" s="11" t="str">
        <f ca="1">TEXT(WEEKDAY(DATE(CalendarYear,6,24),1),"aaa")</f>
        <v>Tue</v>
      </c>
      <c r="AA7" s="11" t="str">
        <f ca="1">TEXT(WEEKDAY(DATE(CalendarYear,6,25),1),"aaa")</f>
        <v>Wed</v>
      </c>
      <c r="AB7" s="11" t="str">
        <f ca="1">TEXT(WEEKDAY(DATE(CalendarYear,6,26),1),"aaa")</f>
        <v>Thu</v>
      </c>
      <c r="AC7" s="11" t="str">
        <f ca="1">TEXT(WEEKDAY(DATE(CalendarYear,6,27),1),"aaa")</f>
        <v>Fri</v>
      </c>
      <c r="AD7" s="11" t="str">
        <f ca="1">TEXT(WEEKDAY(DATE(CalendarYear,6,28),1),"aaa")</f>
        <v>Sat</v>
      </c>
      <c r="AE7" s="11" t="str">
        <f ca="1">TEXT(WEEKDAY(DATE(CalendarYear,6,29),1),"aaa")</f>
        <v>Sun</v>
      </c>
      <c r="AF7" s="11" t="str">
        <f ca="1">TEXT(WEEKDAY(DATE(CalendarYear,6,30),1),"aaa")</f>
        <v>Mon</v>
      </c>
      <c r="AG7" s="11"/>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31</v>
      </c>
      <c r="AH8" s="12" t="s">
        <v>46</v>
      </c>
    </row>
    <row r="9" spans="1:34" ht="30" customHeight="1" x14ac:dyDescent="0.45">
      <c r="B9" s="29" t="s">
        <v>54</v>
      </c>
      <c r="C9" s="34"/>
      <c r="D9" s="34"/>
      <c r="E9" s="37"/>
      <c r="F9" s="37"/>
      <c r="G9" s="37"/>
      <c r="H9" s="37"/>
      <c r="I9" s="34"/>
      <c r="J9" s="34"/>
      <c r="K9" s="34"/>
      <c r="L9" s="34"/>
      <c r="M9" s="34"/>
      <c r="N9" s="35"/>
      <c r="O9" s="35"/>
      <c r="P9" s="35"/>
      <c r="Q9" s="35"/>
      <c r="R9" s="35"/>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64" priority="2" stopIfTrue="1">
      <formula>C9=KeyCustom2</formula>
    </cfRule>
    <cfRule type="expression" dxfId="63" priority="3" stopIfTrue="1">
      <formula>C9=KeyCustom1</formula>
    </cfRule>
    <cfRule type="expression" dxfId="62" priority="4" stopIfTrue="1">
      <formula>C9=KeySick</formula>
    </cfRule>
    <cfRule type="expression" dxfId="61" priority="5" stopIfTrue="1">
      <formula>C9=KeyPersonal</formula>
    </cfRule>
    <cfRule type="expression" dxfId="6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{67AA35ED-9EF1-43F8-B400-D235D8FEAF1E}</x14:id>
        </ext>
      </extLst>
    </cfRule>
  </conditionalFormatting>
  <dataValidations count="16">
    <dataValidation allowBlank="1" showInputMessage="1" showErrorMessage="1" prompt="Weekdays in this row are automatically updated for the month according to the year in AH4. Each day of the month is a column to note an employee's absence and absence type" sqref="C7" xr:uid="{85B1AA25-701F-5E4F-A537-8492818323AC}"/>
    <dataValidation allowBlank="1" showInputMessage="1" showErrorMessage="1" prompt="Automatically calculates total number of days an employee was absent this month in this column" sqref="AH8" xr:uid="{EFC3BF89-2526-1648-9032-54E38409D629}"/>
    <dataValidation allowBlank="1" showInputMessage="1" showErrorMessage="1" prompt="Track June absence in this worksheet" sqref="A1" xr:uid="{00000000-0002-0000-0500-000003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1DA35C9F-0572-4AF8-B6DA-43D260ADF444}"/>
    <dataValidation allowBlank="1" showInputMessage="1" showErrorMessage="1" prompt="Automatically updated title is in this cell. To modify the title, update B1 on January worksheet" sqref="B2" xr:uid="{00000000-0002-0000-0500-000005000000}"/>
    <dataValidation allowBlank="1" showInputMessage="1" showErrorMessage="1" prompt="The letter &quot;V&quot; indicates absence due to vacation" sqref="C4" xr:uid="{20B02447-6803-468E-A97D-ECD3C50E71B3}"/>
    <dataValidation allowBlank="1" showInputMessage="1" showErrorMessage="1" prompt="The letter &quot;P&quot; indicates absence due to personal reasons" sqref="G4" xr:uid="{BD6E592C-6D80-4CAC-AD0D-41B23D5EBA69}"/>
    <dataValidation allowBlank="1" showInputMessage="1" showErrorMessage="1" prompt="The letter &quot;S&quot; indicates absence due to illness" sqref="K4" xr:uid="{A9141C4F-A232-4738-8CAA-E99790B7A629}"/>
    <dataValidation allowBlank="1" showInputMessage="1" showErrorMessage="1" prompt="Enter a letter and customize the label at right to add another key item" sqref="N4 R4" xr:uid="{ACAE7057-C810-4B9D-9C89-E17A6279EBD1}"/>
    <dataValidation allowBlank="1" showInputMessage="1" showErrorMessage="1" prompt="Enter a label to describe the custom key at left" sqref="O4:Q4 S4:U4" xr:uid="{D20141B7-F349-4247-A7EA-69FE56403C4B}"/>
    <dataValidation allowBlank="1" showInputMessage="1" showErrorMessage="1" prompt="Month name for this absence schedule is in this cell. Absence totals for this month are in last cell of the table. Select employee names in table column B" sqref="B2" xr:uid="{00000000-0002-0000-0500-00000C000000}"/>
    <dataValidation allowBlank="1" showInputMessage="1" showErrorMessage="1" prompt="Days of the month in this row are automatically generated. Enter an employee's absence and absence type in each column for each day of the month. Blank means no absence" sqref="C8" xr:uid="{5F765F6B-473A-3349-9925-D065E8DF0F17}"/>
    <dataValidation allowBlank="1" showInputMessage="1" showErrorMessage="1" prompt="This row defines the keys used in the table: cell C4 is Vacation, G4 is Personal, &amp; K4 is Sick leave. Cells N4 &amp; R4 are customizable " sqref="B4" xr:uid="{EDC9BBFB-5E67-4096-B442-540EBAEA48BB}"/>
    <dataValidation allowBlank="1" showInputMessage="1" showErrorMessage="1" prompt="Title of the worksheet is in this cell. " sqref="B1" xr:uid="{D81EDF62-F132-4F32-A772-764FF14B69A5}"/>
    <dataValidation allowBlank="1" showInputMessage="1" showErrorMessage="1" prompt="Enter year in the cell below" sqref="AH5" xr:uid="{B222E37B-C056-48F4-88BD-92CC3AB515BF}"/>
    <dataValidation allowBlank="1" showInputMessage="1" showErrorMessage="1" prompt="Enter year in this cell" sqref="AH6" xr:uid="{F2B23336-F7A7-4698-B1EE-380968C8223C}"/>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7AA35ED-9EF1-43F8-B400-D235D8FEAF1E}">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H10"/>
  <sheetViews>
    <sheetView showGridLines="0" topLeftCell="A3" zoomScaleNormal="100" workbookViewId="0">
      <selection activeCell="AB9" sqref="AB9:AG9"/>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39</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TEXT(WEEKDAY(DATE(CalendarYear,7,1),1),"aaa")</f>
        <v>Tue</v>
      </c>
      <c r="D7" s="11" t="str">
        <f ca="1">TEXT(WEEKDAY(DATE(CalendarYear,7,2),1),"aaa")</f>
        <v>Wed</v>
      </c>
      <c r="E7" s="11" t="str">
        <f ca="1">TEXT(WEEKDAY(DATE(CalendarYear,7,3),1),"aaa")</f>
        <v>Thu</v>
      </c>
      <c r="F7" s="11" t="str">
        <f ca="1">TEXT(WEEKDAY(DATE(CalendarYear,7,4),1),"aaa")</f>
        <v>Fri</v>
      </c>
      <c r="G7" s="11" t="str">
        <f ca="1">TEXT(WEEKDAY(DATE(CalendarYear,7,5),1),"aaa")</f>
        <v>Sat</v>
      </c>
      <c r="H7" s="11" t="str">
        <f ca="1">TEXT(WEEKDAY(DATE(CalendarYear,7,6),1),"aaa")</f>
        <v>Sun</v>
      </c>
      <c r="I7" s="11" t="str">
        <f ca="1">TEXT(WEEKDAY(DATE(CalendarYear,7,7),1),"aaa")</f>
        <v>Mon</v>
      </c>
      <c r="J7" s="11" t="str">
        <f ca="1">TEXT(WEEKDAY(DATE(CalendarYear,7,8),1),"aaa")</f>
        <v>Tue</v>
      </c>
      <c r="K7" s="11" t="str">
        <f ca="1">TEXT(WEEKDAY(DATE(CalendarYear,7,9),1),"aaa")</f>
        <v>Wed</v>
      </c>
      <c r="L7" s="11" t="str">
        <f ca="1">TEXT(WEEKDAY(DATE(CalendarYear,7,10),1),"aaa")</f>
        <v>Thu</v>
      </c>
      <c r="M7" s="11" t="str">
        <f ca="1">TEXT(WEEKDAY(DATE(CalendarYear,7,11),1),"aaa")</f>
        <v>Fri</v>
      </c>
      <c r="N7" s="11" t="str">
        <f ca="1">TEXT(WEEKDAY(DATE(CalendarYear,7,12),1),"aaa")</f>
        <v>Sat</v>
      </c>
      <c r="O7" s="11" t="str">
        <f ca="1">TEXT(WEEKDAY(DATE(CalendarYear,7,13),1),"aaa")</f>
        <v>Sun</v>
      </c>
      <c r="P7" s="11" t="str">
        <f ca="1">TEXT(WEEKDAY(DATE(CalendarYear,7,14),1),"aaa")</f>
        <v>Mon</v>
      </c>
      <c r="Q7" s="11" t="str">
        <f ca="1">TEXT(WEEKDAY(DATE(CalendarYear,7,15),1),"aaa")</f>
        <v>Tue</v>
      </c>
      <c r="R7" s="11" t="str">
        <f ca="1">TEXT(WEEKDAY(DATE(CalendarYear,7,16),1),"aaa")</f>
        <v>Wed</v>
      </c>
      <c r="S7" s="11" t="str">
        <f ca="1">TEXT(WEEKDAY(DATE(CalendarYear,7,17),1),"aaa")</f>
        <v>Thu</v>
      </c>
      <c r="T7" s="11" t="str">
        <f ca="1">TEXT(WEEKDAY(DATE(CalendarYear,7,18),1),"aaa")</f>
        <v>Fri</v>
      </c>
      <c r="U7" s="11" t="str">
        <f ca="1">TEXT(WEEKDAY(DATE(CalendarYear,7,19),1),"aaa")</f>
        <v>Sat</v>
      </c>
      <c r="V7" s="11" t="str">
        <f ca="1">TEXT(WEEKDAY(DATE(CalendarYear,7,20),1),"aaa")</f>
        <v>Sun</v>
      </c>
      <c r="W7" s="11" t="str">
        <f ca="1">TEXT(WEEKDAY(DATE(CalendarYear,7,21),1),"aaa")</f>
        <v>Mon</v>
      </c>
      <c r="X7" s="11" t="str">
        <f ca="1">TEXT(WEEKDAY(DATE(CalendarYear,7,22),1),"aaa")</f>
        <v>Tue</v>
      </c>
      <c r="Y7" s="11" t="str">
        <f ca="1">TEXT(WEEKDAY(DATE(CalendarYear,7,23),1),"aaa")</f>
        <v>Wed</v>
      </c>
      <c r="Z7" s="11" t="str">
        <f ca="1">TEXT(WEEKDAY(DATE(CalendarYear,7,24),1),"aaa")</f>
        <v>Thu</v>
      </c>
      <c r="AA7" s="11" t="str">
        <f ca="1">TEXT(WEEKDAY(DATE(CalendarYear,7,25),1),"aaa")</f>
        <v>Fri</v>
      </c>
      <c r="AB7" s="11" t="str">
        <f ca="1">TEXT(WEEKDAY(DATE(CalendarYear,7,26),1),"aaa")</f>
        <v>Sat</v>
      </c>
      <c r="AC7" s="11" t="str">
        <f ca="1">TEXT(WEEKDAY(DATE(CalendarYear,7,27),1),"aaa")</f>
        <v>Sun</v>
      </c>
      <c r="AD7" s="11" t="str">
        <f ca="1">TEXT(WEEKDAY(DATE(CalendarYear,7,28),1),"aaa")</f>
        <v>Mon</v>
      </c>
      <c r="AE7" s="11" t="str">
        <f ca="1">TEXT(WEEKDAY(DATE(CalendarYear,7,29),1),"aaa")</f>
        <v>Tue</v>
      </c>
      <c r="AF7" s="11" t="str">
        <f ca="1">TEXT(WEEKDAY(DATE(CalendarYear,7,30),1),"aaa")</f>
        <v>Wed</v>
      </c>
      <c r="AG7" s="11" t="str">
        <f ca="1">TEXT(WEEKDAY(DATE(CalendarYear,7,31),1),"aaa")</f>
        <v>Thu</v>
      </c>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12" t="s">
        <v>46</v>
      </c>
    </row>
    <row r="9" spans="1:34" ht="30" customHeight="1" x14ac:dyDescent="0.45">
      <c r="B9" s="29" t="s">
        <v>54</v>
      </c>
      <c r="C9" s="21"/>
      <c r="D9" s="21"/>
      <c r="E9" s="22"/>
      <c r="F9" s="22"/>
      <c r="G9" s="22"/>
      <c r="H9" s="22"/>
      <c r="I9" s="21"/>
      <c r="J9" s="21"/>
      <c r="K9" s="21"/>
      <c r="L9" s="21"/>
      <c r="M9" s="21"/>
      <c r="N9" s="21"/>
      <c r="O9" s="21"/>
      <c r="P9" s="21"/>
      <c r="Q9" s="21"/>
      <c r="R9" s="21"/>
      <c r="S9" s="21"/>
      <c r="T9" s="21"/>
      <c r="U9" s="21"/>
      <c r="V9" s="21"/>
      <c r="W9" s="21"/>
      <c r="X9" s="21"/>
      <c r="Y9" s="21"/>
      <c r="Z9" s="21"/>
      <c r="AA9" s="21"/>
      <c r="AB9" s="35"/>
      <c r="AC9" s="35"/>
      <c r="AD9" s="35"/>
      <c r="AE9" s="35"/>
      <c r="AF9" s="35"/>
      <c r="AG9" s="35"/>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54" priority="2" stopIfTrue="1">
      <formula>C9=KeyCustom2</formula>
    </cfRule>
    <cfRule type="expression" dxfId="53" priority="3" stopIfTrue="1">
      <formula>C9=KeyCustom1</formula>
    </cfRule>
    <cfRule type="expression" dxfId="52" priority="4" stopIfTrue="1">
      <formula>C9=KeySick</formula>
    </cfRule>
    <cfRule type="expression" dxfId="51" priority="5" stopIfTrue="1">
      <formula>C9=KeyPersonal</formula>
    </cfRule>
    <cfRule type="expression" dxfId="5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{961FA0BC-FE93-420A-BEDC-5B631839A747}</x14:id>
        </ext>
      </extLst>
    </cfRule>
  </conditionalFormatting>
  <dataValidations count="16">
    <dataValidation allowBlank="1" showInputMessage="1" showErrorMessage="1" prompt="Days of the month in this row are automatically generated. Enter an employee's absence and absence type in each column for each day of the month. Blank means no absence" sqref="C8" xr:uid="{03C1A45F-45B9-C64C-AB94-81563D673730}"/>
    <dataValidation allowBlank="1" showInputMessage="1" showErrorMessage="1" prompt="Month name for this absence schedule is in this cell. Absence totals for this month are in last cell of the table. Select employee names in table column B" sqref="B2" xr:uid="{00000000-0002-0000-0600-000001000000}"/>
    <dataValidation allowBlank="1" showInputMessage="1" showErrorMessage="1" prompt="Enter a label to describe the custom key at left" sqref="O4:Q4 S4:U4" xr:uid="{3A04E44D-BAF3-49A4-872F-B7448348A53F}"/>
    <dataValidation allowBlank="1" showInputMessage="1" showErrorMessage="1" prompt="Enter a letter and customize the label at right to add another key item" sqref="N4 R4" xr:uid="{E563CB31-D76C-428F-8E3A-6E8146D327FA}"/>
    <dataValidation allowBlank="1" showInputMessage="1" showErrorMessage="1" prompt="The letter &quot;S&quot; indicates absence due to illness" sqref="K4" xr:uid="{5156C838-FCD3-4D37-B8E3-BFC50B0CAC1E}"/>
    <dataValidation allowBlank="1" showInputMessage="1" showErrorMessage="1" prompt="The letter &quot;P&quot; indicates absence due to personal reasons" sqref="G4" xr:uid="{2A672E7E-891F-42E1-A962-B9DFEEB4EC53}"/>
    <dataValidation allowBlank="1" showInputMessage="1" showErrorMessage="1" prompt="The letter &quot;V&quot; indicates absence due to vacation" sqref="C4" xr:uid="{01FCF73B-4E8D-4275-AB61-F149FAC5B089}"/>
    <dataValidation allowBlank="1" showInputMessage="1" showErrorMessage="1" prompt="Automatically updated title is in this cell. To modify the title, update B1 on January worksheet" sqref="B2" xr:uid="{00000000-0002-0000-0600-000008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45FB2B08-3938-49FE-ABEF-9D71AE67C4A7}"/>
    <dataValidation allowBlank="1" showInputMessage="1" showErrorMessage="1" prompt="Track July absence in this worksheet" sqref="A1" xr:uid="{00000000-0002-0000-0600-00000A000000}"/>
    <dataValidation allowBlank="1" showInputMessage="1" showErrorMessage="1" prompt="Automatically calculates total number of days an employee was absent this month in this column" sqref="AH8" xr:uid="{7EEB97FE-C4E8-0B42-8F26-4ACE0C358EA5}"/>
    <dataValidation allowBlank="1" showInputMessage="1" showErrorMessage="1" prompt="Weekdays in this row are automatically updated for the month according to the year in AH4. Each day of the month is a column to note an employee's absence and absence type" sqref="C7" xr:uid="{956AA00F-FA3E-EE4C-BC75-65E8AA2EA95F}"/>
    <dataValidation allowBlank="1" showInputMessage="1" showErrorMessage="1" prompt="This row defines the keys used in the table: cell C4 is Vacation, G4 is Personal, &amp; K4 is Sick leave. Cells N4 &amp; R4 are customizable " sqref="B4" xr:uid="{11339057-7202-4D61-99B8-FE6140F0B323}"/>
    <dataValidation allowBlank="1" showInputMessage="1" showErrorMessage="1" prompt="Title of the worksheet is in this cell. " sqref="B1" xr:uid="{0AC8E3EA-A233-463E-AEDF-A0DB4FC9697F}"/>
    <dataValidation allowBlank="1" showInputMessage="1" showErrorMessage="1" prompt="Enter year in the cell below" sqref="AH5" xr:uid="{53B06BB6-2BCD-4799-8953-7DACE4119A9A}"/>
    <dataValidation allowBlank="1" showInputMessage="1" showErrorMessage="1" prompt="Enter year in this cell" sqref="AH6" xr:uid="{4D9BD456-F3B8-4852-ADE3-4D65D36237EA}"/>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61FA0BC-FE93-420A-BEDC-5B631839A747}">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H10"/>
  <sheetViews>
    <sheetView showGridLines="0" topLeftCell="A3" zoomScaleNormal="100" workbookViewId="0">
      <selection activeCell="I13" sqref="I13"/>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40</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TEXT(WEEKDAY(DATE(CalendarYear,8,1),1),"aaa")</f>
        <v>Fri</v>
      </c>
      <c r="D7" s="11" t="str">
        <f ca="1">TEXT(WEEKDAY(DATE(CalendarYear,8,2),1),"aaa")</f>
        <v>Sat</v>
      </c>
      <c r="E7" s="11" t="str">
        <f ca="1">TEXT(WEEKDAY(DATE(CalendarYear,8,3),1),"aaa")</f>
        <v>Sun</v>
      </c>
      <c r="F7" s="11" t="str">
        <f ca="1">TEXT(WEEKDAY(DATE(CalendarYear,8,4),1),"aaa")</f>
        <v>Mon</v>
      </c>
      <c r="G7" s="11" t="str">
        <f ca="1">TEXT(WEEKDAY(DATE(CalendarYear,8,5),1),"aaa")</f>
        <v>Tue</v>
      </c>
      <c r="H7" s="11" t="str">
        <f ca="1">TEXT(WEEKDAY(DATE(CalendarYear,8,6),1),"aaa")</f>
        <v>Wed</v>
      </c>
      <c r="I7" s="11" t="str">
        <f ca="1">TEXT(WEEKDAY(DATE(CalendarYear,8,7),1),"aaa")</f>
        <v>Thu</v>
      </c>
      <c r="J7" s="11" t="str">
        <f ca="1">TEXT(WEEKDAY(DATE(CalendarYear,8,8),1),"aaa")</f>
        <v>Fri</v>
      </c>
      <c r="K7" s="11" t="str">
        <f ca="1">TEXT(WEEKDAY(DATE(CalendarYear,8,9),1),"aaa")</f>
        <v>Sat</v>
      </c>
      <c r="L7" s="11" t="str">
        <f ca="1">TEXT(WEEKDAY(DATE(CalendarYear,8,10),1),"aaa")</f>
        <v>Sun</v>
      </c>
      <c r="M7" s="11" t="str">
        <f ca="1">TEXT(WEEKDAY(DATE(CalendarYear,8,11),1),"aaa")</f>
        <v>Mon</v>
      </c>
      <c r="N7" s="11" t="str">
        <f ca="1">TEXT(WEEKDAY(DATE(CalendarYear,8,12),1),"aaa")</f>
        <v>Tue</v>
      </c>
      <c r="O7" s="11" t="str">
        <f ca="1">TEXT(WEEKDAY(DATE(CalendarYear,8,13),1),"aaa")</f>
        <v>Wed</v>
      </c>
      <c r="P7" s="11" t="str">
        <f ca="1">TEXT(WEEKDAY(DATE(CalendarYear,8,14),1),"aaa")</f>
        <v>Thu</v>
      </c>
      <c r="Q7" s="11" t="str">
        <f ca="1">TEXT(WEEKDAY(DATE(CalendarYear,8,15),1),"aaa")</f>
        <v>Fri</v>
      </c>
      <c r="R7" s="11" t="str">
        <f ca="1">TEXT(WEEKDAY(DATE(CalendarYear,8,16),1),"aaa")</f>
        <v>Sat</v>
      </c>
      <c r="S7" s="11" t="str">
        <f ca="1">TEXT(WEEKDAY(DATE(CalendarYear,8,17),1),"aaa")</f>
        <v>Sun</v>
      </c>
      <c r="T7" s="11" t="str">
        <f ca="1">TEXT(WEEKDAY(DATE(CalendarYear,8,18),1),"aaa")</f>
        <v>Mon</v>
      </c>
      <c r="U7" s="11" t="str">
        <f ca="1">TEXT(WEEKDAY(DATE(CalendarYear,8,19),1),"aaa")</f>
        <v>Tue</v>
      </c>
      <c r="V7" s="11" t="str">
        <f ca="1">TEXT(WEEKDAY(DATE(CalendarYear,8,20),1),"aaa")</f>
        <v>Wed</v>
      </c>
      <c r="W7" s="11" t="str">
        <f ca="1">TEXT(WEEKDAY(DATE(CalendarYear,8,21),1),"aaa")</f>
        <v>Thu</v>
      </c>
      <c r="X7" s="11" t="str">
        <f ca="1">TEXT(WEEKDAY(DATE(CalendarYear,8,22),1),"aaa")</f>
        <v>Fri</v>
      </c>
      <c r="Y7" s="11" t="str">
        <f ca="1">TEXT(WEEKDAY(DATE(CalendarYear,8,23),1),"aaa")</f>
        <v>Sat</v>
      </c>
      <c r="Z7" s="11" t="str">
        <f ca="1">TEXT(WEEKDAY(DATE(CalendarYear,8,24),1),"aaa")</f>
        <v>Sun</v>
      </c>
      <c r="AA7" s="11" t="str">
        <f ca="1">TEXT(WEEKDAY(DATE(CalendarYear,8,25),1),"aaa")</f>
        <v>Mon</v>
      </c>
      <c r="AB7" s="11" t="str">
        <f ca="1">TEXT(WEEKDAY(DATE(CalendarYear,8,26),1),"aaa")</f>
        <v>Tue</v>
      </c>
      <c r="AC7" s="11" t="str">
        <f ca="1">TEXT(WEEKDAY(DATE(CalendarYear,8,27),1),"aaa")</f>
        <v>Wed</v>
      </c>
      <c r="AD7" s="11" t="str">
        <f ca="1">TEXT(WEEKDAY(DATE(CalendarYear,8,28),1),"aaa")</f>
        <v>Thu</v>
      </c>
      <c r="AE7" s="11" t="str">
        <f ca="1">TEXT(WEEKDAY(DATE(CalendarYear,8,29),1),"aaa")</f>
        <v>Fri</v>
      </c>
      <c r="AF7" s="11" t="str">
        <f ca="1">TEXT(WEEKDAY(DATE(CalendarYear,8,30),1),"aaa")</f>
        <v>Sat</v>
      </c>
      <c r="AG7" s="11" t="str">
        <f ca="1">TEXT(WEEKDAY(DATE(CalendarYear,8,31),1),"aaa")</f>
        <v>Sun</v>
      </c>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12" t="s">
        <v>46</v>
      </c>
    </row>
    <row r="9" spans="1:34" ht="30" customHeight="1" x14ac:dyDescent="0.45">
      <c r="B9" s="29" t="s">
        <v>54</v>
      </c>
      <c r="C9" s="35"/>
      <c r="D9" s="35"/>
      <c r="E9" s="36"/>
      <c r="F9" s="36"/>
      <c r="G9" s="36"/>
      <c r="H9" s="36"/>
      <c r="I9" s="35"/>
      <c r="J9" s="35"/>
      <c r="K9" s="35"/>
      <c r="L9" s="35"/>
      <c r="M9" s="35"/>
      <c r="N9" s="35"/>
      <c r="O9" s="35"/>
      <c r="P9" s="35"/>
      <c r="Q9" s="35"/>
      <c r="R9" s="35"/>
      <c r="S9" s="35"/>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44" priority="2" stopIfTrue="1">
      <formula>C9=KeyCustom2</formula>
    </cfRule>
    <cfRule type="expression" dxfId="43" priority="3" stopIfTrue="1">
      <formula>C9=KeyCustom1</formula>
    </cfRule>
    <cfRule type="expression" dxfId="42" priority="4" stopIfTrue="1">
      <formula>C9=KeySick</formula>
    </cfRule>
    <cfRule type="expression" dxfId="41" priority="5" stopIfTrue="1">
      <formula>C9=KeyPersonal</formula>
    </cfRule>
    <cfRule type="expression" dxfId="4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{89212890-9693-4DCA-8EE1-8053A21194C2}</x14:id>
        </ext>
      </extLst>
    </cfRule>
  </conditionalFormatting>
  <dataValidations count="16">
    <dataValidation allowBlank="1" showInputMessage="1" showErrorMessage="1" prompt="Weekdays in this row are automatically updated for the month according to the year in AH4. Each day of the month is a column to note an employee's absence and absence type" sqref="C7" xr:uid="{C31066D8-39EA-EB48-A883-D56040D3EA81}"/>
    <dataValidation allowBlank="1" showInputMessage="1" showErrorMessage="1" prompt="Automatically calculates total number of days an employee was absent this month in this column" sqref="AH8" xr:uid="{AC80500B-13F9-964F-8855-BCABB1C8AF13}"/>
    <dataValidation allowBlank="1" showInputMessage="1" showErrorMessage="1" prompt="Track August absence in this worksheet" sqref="A1" xr:uid="{00000000-0002-0000-0700-000003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0542DBD1-45EF-4255-B50D-CA9139F8489D}"/>
    <dataValidation allowBlank="1" showInputMessage="1" showErrorMessage="1" prompt="Automatically updated title is in this cell. To modify the title, update B1 on January worksheet" sqref="B2" xr:uid="{00000000-0002-0000-0700-000005000000}"/>
    <dataValidation allowBlank="1" showInputMessage="1" showErrorMessage="1" prompt="The letter &quot;V&quot; indicates absence due to vacation" sqref="C4" xr:uid="{109F5ADF-918C-4AC5-9914-CDB63798B18B}"/>
    <dataValidation allowBlank="1" showInputMessage="1" showErrorMessage="1" prompt="The letter &quot;P&quot; indicates absence due to personal reasons" sqref="G4" xr:uid="{DE67BA7B-060A-4A67-87E7-9BFD6E54D572}"/>
    <dataValidation allowBlank="1" showInputMessage="1" showErrorMessage="1" prompt="The letter &quot;S&quot; indicates absence due to illness" sqref="K4" xr:uid="{117A367F-803B-4845-9A71-EC63A38CC3B3}"/>
    <dataValidation allowBlank="1" showInputMessage="1" showErrorMessage="1" prompt="Enter a letter and customize the label at right to add another key item" sqref="N4 R4" xr:uid="{F706B720-18B6-4F33-8755-4E6B00ADC218}"/>
    <dataValidation allowBlank="1" showInputMessage="1" showErrorMessage="1" prompt="Enter a label to describe the custom key at left" sqref="O4:Q4 S4:U4" xr:uid="{23A6F803-8D4D-4957-868D-F0ABAE3C8953}"/>
    <dataValidation allowBlank="1" showInputMessage="1" showErrorMessage="1" prompt="Month name for this absence schedule is in this cell. Absence totals for this month are in last cell of the table. Select employee names in table column B" sqref="B2" xr:uid="{00000000-0002-0000-0700-00000C000000}"/>
    <dataValidation allowBlank="1" showInputMessage="1" showErrorMessage="1" prompt="Days of the month in this row are automatically generated. Enter an employee's absence and absence type in each column for each day of the month. Blank means no absence" sqref="C8" xr:uid="{ACF8EA0E-6010-5D46-9524-6055BFC9D4A3}"/>
    <dataValidation allowBlank="1" showInputMessage="1" showErrorMessage="1" prompt="This row defines the keys used in the table: cell C4 is Vacation, G4 is Personal, &amp; K4 is Sick leave. Cells N4 &amp; R4 are customizable " sqref="B4" xr:uid="{00A37603-110A-42D8-ACF7-6C67E06CB90B}"/>
    <dataValidation allowBlank="1" showInputMessage="1" showErrorMessage="1" prompt="Title of the worksheet is in this cell. " sqref="B1" xr:uid="{3F261A71-5753-4B06-A7AE-03F6BBA4818C}"/>
    <dataValidation allowBlank="1" showInputMessage="1" showErrorMessage="1" prompt="Enter year in the cell below" sqref="AH5" xr:uid="{DD9177D6-311D-4E4C-8E52-A36DB1E8F19A}"/>
    <dataValidation allowBlank="1" showInputMessage="1" showErrorMessage="1" prompt="Enter year in this cell" sqref="AH6" xr:uid="{48E357D7-DC5D-4080-8216-B517C5710AB6}"/>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9212890-9693-4DCA-8EE1-8053A21194C2}">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H10"/>
  <sheetViews>
    <sheetView showGridLines="0" topLeftCell="A3" zoomScaleNormal="100" workbookViewId="0">
      <selection activeCell="B8" sqref="B8:B10"/>
    </sheetView>
  </sheetViews>
  <sheetFormatPr defaultColWidth="8.796875" defaultRowHeight="30" customHeight="1" x14ac:dyDescent="0.45"/>
  <cols>
    <col min="1" max="1" width="2.6640625" customWidth="1"/>
    <col min="2" max="2" width="25.6640625" customWidth="1"/>
    <col min="3" max="33" width="4.6640625" customWidth="1"/>
    <col min="34" max="34" width="13.46484375" customWidth="1"/>
    <col min="35" max="35" width="2.6640625" customWidth="1"/>
  </cols>
  <sheetData>
    <row r="1" spans="1:34" ht="50" customHeight="1" x14ac:dyDescent="0.7">
      <c r="B1" s="13" t="s">
        <v>45</v>
      </c>
    </row>
    <row r="2" spans="1:34" s="28" customFormat="1" ht="100.05" customHeight="1" x14ac:dyDescent="0.45">
      <c r="A2" s="26"/>
      <c r="B2" s="27" t="s">
        <v>41</v>
      </c>
    </row>
    <row r="3" spans="1:34" s="7" customFormat="1" ht="15" customHeight="1" x14ac:dyDescent="0.45">
      <c r="A3"/>
      <c r="B3" s="5"/>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30" customHeight="1" x14ac:dyDescent="0.45">
      <c r="B4" s="4" t="s">
        <v>50</v>
      </c>
      <c r="C4" s="15" t="s">
        <v>31</v>
      </c>
      <c r="D4" s="24" t="s">
        <v>49</v>
      </c>
      <c r="E4" s="25"/>
      <c r="F4" s="25"/>
      <c r="G4" s="16" t="s">
        <v>31</v>
      </c>
      <c r="H4" s="24" t="s">
        <v>48</v>
      </c>
      <c r="I4" s="25"/>
      <c r="J4" s="25"/>
      <c r="K4" s="17" t="s">
        <v>31</v>
      </c>
      <c r="L4" s="24" t="s">
        <v>51</v>
      </c>
      <c r="M4" s="25"/>
      <c r="N4" s="18"/>
      <c r="O4" s="25"/>
      <c r="P4" s="25"/>
      <c r="Q4" s="25"/>
      <c r="R4" s="19"/>
      <c r="S4" s="25"/>
      <c r="T4" s="25"/>
      <c r="U4" s="25"/>
    </row>
    <row r="5" spans="1:34" ht="15" customHeight="1" x14ac:dyDescent="0.4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10"/>
    </row>
    <row r="6" spans="1:34" ht="50" customHeight="1" x14ac:dyDescent="0.45">
      <c r="B6" s="3"/>
      <c r="C6" s="23" t="s">
        <v>52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3">
        <f ca="1">YEAR(TODAY())</f>
        <v>2025</v>
      </c>
    </row>
    <row r="7" spans="1:34" ht="30" customHeight="1" x14ac:dyDescent="0.45">
      <c r="B7" s="3"/>
      <c r="C7" s="11" t="str">
        <f ca="1">TEXT(WEEKDAY(DATE(CalendarYear,9,1),1),"aaa")</f>
        <v>Mon</v>
      </c>
      <c r="D7" s="11" t="str">
        <f ca="1">TEXT(WEEKDAY(DATE(CalendarYear,9,2),1),"aaa")</f>
        <v>Tue</v>
      </c>
      <c r="E7" s="11" t="str">
        <f ca="1">TEXT(WEEKDAY(DATE(CalendarYear,9,3),1),"aaa")</f>
        <v>Wed</v>
      </c>
      <c r="F7" s="11" t="str">
        <f ca="1">TEXT(WEEKDAY(DATE(CalendarYear,9,4),1),"aaa")</f>
        <v>Thu</v>
      </c>
      <c r="G7" s="11" t="str">
        <f ca="1">TEXT(WEEKDAY(DATE(CalendarYear,9,5),1),"aaa")</f>
        <v>Fri</v>
      </c>
      <c r="H7" s="11" t="str">
        <f ca="1">TEXT(WEEKDAY(DATE(CalendarYear,9,6),1),"aaa")</f>
        <v>Sat</v>
      </c>
      <c r="I7" s="11" t="str">
        <f ca="1">TEXT(WEEKDAY(DATE(CalendarYear,9,7),1),"aaa")</f>
        <v>Sun</v>
      </c>
      <c r="J7" s="11" t="str">
        <f ca="1">TEXT(WEEKDAY(DATE(CalendarYear,9,8),1),"aaa")</f>
        <v>Mon</v>
      </c>
      <c r="K7" s="11" t="str">
        <f ca="1">TEXT(WEEKDAY(DATE(CalendarYear,9,9),1),"aaa")</f>
        <v>Tue</v>
      </c>
      <c r="L7" s="11" t="str">
        <f ca="1">TEXT(WEEKDAY(DATE(CalendarYear,9,10),1),"aaa")</f>
        <v>Wed</v>
      </c>
      <c r="M7" s="11" t="str">
        <f ca="1">TEXT(WEEKDAY(DATE(CalendarYear,9,11),1),"aaa")</f>
        <v>Thu</v>
      </c>
      <c r="N7" s="11" t="str">
        <f ca="1">TEXT(WEEKDAY(DATE(CalendarYear,9,12),1),"aaa")</f>
        <v>Fri</v>
      </c>
      <c r="O7" s="11" t="str">
        <f ca="1">TEXT(WEEKDAY(DATE(CalendarYear,9,13),1),"aaa")</f>
        <v>Sat</v>
      </c>
      <c r="P7" s="11" t="str">
        <f ca="1">TEXT(WEEKDAY(DATE(CalendarYear,9,14),1),"aaa")</f>
        <v>Sun</v>
      </c>
      <c r="Q7" s="11" t="str">
        <f ca="1">TEXT(WEEKDAY(DATE(CalendarYear,9,15),1),"aaa")</f>
        <v>Mon</v>
      </c>
      <c r="R7" s="11" t="str">
        <f ca="1">TEXT(WEEKDAY(DATE(CalendarYear,9,16),1),"aaa")</f>
        <v>Tue</v>
      </c>
      <c r="S7" s="11" t="str">
        <f ca="1">TEXT(WEEKDAY(DATE(CalendarYear,9,17),1),"aaa")</f>
        <v>Wed</v>
      </c>
      <c r="T7" s="11" t="str">
        <f ca="1">TEXT(WEEKDAY(DATE(CalendarYear,9,18),1),"aaa")</f>
        <v>Thu</v>
      </c>
      <c r="U7" s="11" t="str">
        <f ca="1">TEXT(WEEKDAY(DATE(CalendarYear,9,19),1),"aaa")</f>
        <v>Fri</v>
      </c>
      <c r="V7" s="11" t="str">
        <f ca="1">TEXT(WEEKDAY(DATE(CalendarYear,9,20),1),"aaa")</f>
        <v>Sat</v>
      </c>
      <c r="W7" s="11" t="str">
        <f ca="1">TEXT(WEEKDAY(DATE(CalendarYear,9,21),1),"aaa")</f>
        <v>Sun</v>
      </c>
      <c r="X7" s="11" t="str">
        <f ca="1">TEXT(WEEKDAY(DATE(CalendarYear,9,22),1),"aaa")</f>
        <v>Mon</v>
      </c>
      <c r="Y7" s="11" t="str">
        <f ca="1">TEXT(WEEKDAY(DATE(CalendarYear,9,23),1),"aaa")</f>
        <v>Tue</v>
      </c>
      <c r="Z7" s="11" t="str">
        <f ca="1">TEXT(WEEKDAY(DATE(CalendarYear,9,24),1),"aaa")</f>
        <v>Wed</v>
      </c>
      <c r="AA7" s="11" t="str">
        <f ca="1">TEXT(WEEKDAY(DATE(CalendarYear,9,25),1),"aaa")</f>
        <v>Thu</v>
      </c>
      <c r="AB7" s="11" t="str">
        <f ca="1">TEXT(WEEKDAY(DATE(CalendarYear,9,26),1),"aaa")</f>
        <v>Fri</v>
      </c>
      <c r="AC7" s="11" t="str">
        <f ca="1">TEXT(WEEKDAY(DATE(CalendarYear,9,27),1),"aaa")</f>
        <v>Sat</v>
      </c>
      <c r="AD7" s="11" t="str">
        <f ca="1">TEXT(WEEKDAY(DATE(CalendarYear,9,28),1),"aaa")</f>
        <v>Sun</v>
      </c>
      <c r="AE7" s="11" t="str">
        <f ca="1">TEXT(WEEKDAY(DATE(CalendarYear,9,29),1),"aaa")</f>
        <v>Mon</v>
      </c>
      <c r="AF7" s="11" t="str">
        <f ca="1">TEXT(WEEKDAY(DATE(CalendarYear,9,30),1),"aaa")</f>
        <v>Tue</v>
      </c>
      <c r="AG7" s="11"/>
      <c r="AH7" s="3"/>
    </row>
    <row r="8" spans="1:34" ht="30" customHeight="1" x14ac:dyDescent="0.45">
      <c r="B8" s="20" t="s">
        <v>53</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31</v>
      </c>
      <c r="AH8" s="12" t="s">
        <v>46</v>
      </c>
    </row>
    <row r="9" spans="1:34" ht="30" customHeight="1" x14ac:dyDescent="0.45">
      <c r="B9" s="29" t="s">
        <v>54</v>
      </c>
      <c r="C9" s="21"/>
      <c r="D9" s="21"/>
      <c r="E9" s="22"/>
      <c r="F9" s="22"/>
      <c r="G9" s="22"/>
      <c r="H9" s="22"/>
      <c r="I9" s="21"/>
      <c r="J9" s="21"/>
      <c r="K9" s="21"/>
      <c r="L9" s="21"/>
      <c r="M9" s="21"/>
      <c r="N9" s="21"/>
      <c r="O9" s="21"/>
      <c r="P9" s="21"/>
      <c r="Q9" s="21"/>
      <c r="R9" s="21"/>
      <c r="S9" s="21"/>
      <c r="T9" s="21"/>
      <c r="U9" s="21"/>
      <c r="V9" s="21"/>
      <c r="W9" s="21"/>
      <c r="X9" s="21"/>
      <c r="Y9" s="21"/>
      <c r="Z9" s="21"/>
      <c r="AA9" s="21"/>
      <c r="AB9" s="21"/>
      <c r="AC9" s="21"/>
      <c r="AD9" s="21"/>
      <c r="AE9" s="21"/>
      <c r="AF9" s="21"/>
      <c r="AG9" s="21"/>
      <c r="AH9" s="2">
        <f>COUNTA(January!$C9:$AG9)</f>
        <v>0</v>
      </c>
    </row>
    <row r="10" spans="1:34" ht="30" customHeight="1" x14ac:dyDescent="0.45">
      <c r="B10" s="30" t="s">
        <v>55</v>
      </c>
      <c r="C10" s="31"/>
      <c r="D10" s="31"/>
      <c r="E10" s="31"/>
      <c r="F10" s="31"/>
      <c r="G10" s="32"/>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f>COUNTA(January!$C10:$AG11)</f>
        <v>0</v>
      </c>
    </row>
  </sheetData>
  <mergeCells count="6">
    <mergeCell ref="C6:AG6"/>
    <mergeCell ref="D4:F4"/>
    <mergeCell ref="H4:J4"/>
    <mergeCell ref="L4:M4"/>
    <mergeCell ref="O4:Q4"/>
    <mergeCell ref="S4:U4"/>
  </mergeCells>
  <conditionalFormatting sqref="C9:AG10">
    <cfRule type="expression" priority="1" stopIfTrue="1">
      <formula>C9=""</formula>
    </cfRule>
    <cfRule type="expression" dxfId="34" priority="2" stopIfTrue="1">
      <formula>C9=KeyCustom2</formula>
    </cfRule>
    <cfRule type="expression" dxfId="33" priority="3" stopIfTrue="1">
      <formula>C9=KeyCustom1</formula>
    </cfRule>
    <cfRule type="expression" dxfId="32" priority="4" stopIfTrue="1">
      <formula>C9=KeySick</formula>
    </cfRule>
    <cfRule type="expression" dxfId="31" priority="5" stopIfTrue="1">
      <formula>C9=KeyPersonal</formula>
    </cfRule>
    <cfRule type="expression" dxfId="30" priority="6" stopIfTrue="1">
      <formula>C9=KeyVacation</formula>
    </cfRule>
  </conditionalFormatting>
  <conditionalFormatting sqref="AH9:AH10">
    <cfRule type="dataBar" priority="7">
      <dataBar>
        <cfvo type="num" val="0"/>
        <cfvo type="num" val="31"/>
        <color theme="4"/>
      </dataBar>
      <extLst>
        <ext xmlns:x14="http://schemas.microsoft.com/office/spreadsheetml/2009/9/main" uri="{B025F937-C7B1-47D3-B67F-A62EFF666E3E}">
          <x14:id>{1E9EA848-0CC2-4A6C-8DA5-806C87B51AD3}</x14:id>
        </ext>
      </extLst>
    </cfRule>
  </conditionalFormatting>
  <dataValidations count="16">
    <dataValidation allowBlank="1" showInputMessage="1" showErrorMessage="1" prompt="Days of the month in this row are automatically generated. Enter an employee's absence and absence type in each column for each day of the month. Blank means no absence" sqref="C8" xr:uid="{9DDE2A21-51EA-3649-A2EE-B04BD18F4ABA}"/>
    <dataValidation allowBlank="1" showInputMessage="1" showErrorMessage="1" prompt="Month name for this absence schedule is in this cell. Absence totals for this month are in last cell of the table. Select employee names in table column B" sqref="B2" xr:uid="{00000000-0002-0000-0800-000001000000}"/>
    <dataValidation allowBlank="1" showInputMessage="1" showErrorMessage="1" prompt="Enter a label to describe the custom key at left" sqref="O4:Q4 S4:U4" xr:uid="{654D96D6-C3AA-458C-A468-31A8A760A460}"/>
    <dataValidation allowBlank="1" showInputMessage="1" showErrorMessage="1" prompt="Enter a letter and customize the label at right to add another key item" sqref="N4 R4" xr:uid="{7EEEFD78-2A55-4AB4-A261-67F63976D2E8}"/>
    <dataValidation allowBlank="1" showInputMessage="1" showErrorMessage="1" prompt="The letter &quot;S&quot; indicates absence due to illness" sqref="K4" xr:uid="{8E5F8ECB-2BCB-460E-A991-1134D95D90B3}"/>
    <dataValidation allowBlank="1" showInputMessage="1" showErrorMessage="1" prompt="The letter &quot;P&quot; indicates absence due to personal reasons" sqref="G4" xr:uid="{9F5150C8-AF22-45F7-9ABF-2DC3F0BA65B2}"/>
    <dataValidation allowBlank="1" showInputMessage="1" showErrorMessage="1" prompt="The letter &quot;V&quot; indicates absence due to vacation" sqref="C4" xr:uid="{B707AAE0-EF04-4323-B727-6A68F1CF3D19}"/>
    <dataValidation allowBlank="1" showInputMessage="1" showErrorMessage="1" prompt="Automatically updated title is in this cell. To modify the title, update B1 on January worksheet" sqref="B2" xr:uid="{00000000-0002-0000-0800-000008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F10C74CB-5E5B-411D-8BDE-557EC938866A}"/>
    <dataValidation allowBlank="1" showInputMessage="1" showErrorMessage="1" prompt="Track September absence in this worksheet" sqref="A1" xr:uid="{00000000-0002-0000-0800-00000A000000}"/>
    <dataValidation allowBlank="1" showInputMessage="1" showErrorMessage="1" prompt="Automatically calculates total number of days an employee was absent this month in this column" sqref="AH8" xr:uid="{5C77DC9E-A1AE-7C41-B518-6426DAF8D1EE}"/>
    <dataValidation allowBlank="1" showInputMessage="1" showErrorMessage="1" prompt="Weekdays in this row are automatically updated for the month according to the year in AH4. Each day of the month is a column to note an employee's absence and absence type" sqref="C7" xr:uid="{D85777C8-14EB-B748-8BBD-8B9BF124E384}"/>
    <dataValidation allowBlank="1" showInputMessage="1" showErrorMessage="1" prompt="This row defines the keys used in the table: cell C4 is Vacation, G4 is Personal, &amp; K4 is Sick leave. Cells N4 &amp; R4 are customizable " sqref="B4" xr:uid="{117805ED-E678-41A7-8A79-E8A932F3EA1A}"/>
    <dataValidation allowBlank="1" showInputMessage="1" showErrorMessage="1" prompt="Title of the worksheet is in this cell. " sqref="B1" xr:uid="{EDB7A32F-2F43-4B5F-BF9B-69D720D668DD}"/>
    <dataValidation allowBlank="1" showInputMessage="1" showErrorMessage="1" prompt="Enter year in the cell below" sqref="AH5" xr:uid="{06C2313F-5075-450D-952C-503AF5309089}"/>
    <dataValidation allowBlank="1" showInputMessage="1" showErrorMessage="1" prompt="Enter year in this cell" sqref="AH6" xr:uid="{990119EC-DD18-4674-9435-4EB0FFB1F4E7}"/>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E9EA848-0CC2-4A6C-8DA5-806C87B51AD3}">
            <x14:dataBar minLength="0" maxLength="100" gradient="0">
              <x14:cfvo type="num">
                <xm:f>0</xm:f>
              </x14:cfvo>
              <x14:cfvo type="num">
                <xm:f>31</xm:f>
              </x14:cfvo>
              <x14:negativeFillColor rgb="FFFF0000"/>
              <x14:axisColor rgb="FF000000"/>
            </x14:dataBar>
          </x14:cfRule>
          <xm:sqref>AH9:AH10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6EC00-C2D4-4219-8EFE-E4A250F3C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9C07F-CF0F-4409-BAA3-C354F11EB2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51F058CA-AF0F-4794-AA37-06C85ADD9B08}">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TM03987167</Template>
  <Application>Microsoft Excel</Application>
  <DocSecurity>0</DocSecurity>
  <ScaleCrop>false</ScaleCrop>
  <HeadingPairs>
    <vt:vector size="4" baseType="variant">
      <vt:variant>
        <vt:lpstr>Worksheets</vt:lpstr>
      </vt:variant>
      <vt:variant>
        <vt:i4>12</vt:i4>
      </vt:variant>
      <vt:variant>
        <vt:lpstr>Named Ranges</vt:lpstr>
      </vt:variant>
      <vt:variant>
        <vt:i4>47</vt:i4>
      </vt:variant>
    </vt:vector>
  </HeadingPairs>
  <TitlesOfParts>
    <vt:vector size="59" baseType="lpstr">
      <vt:lpstr>January</vt:lpstr>
      <vt:lpstr>February</vt:lpstr>
      <vt:lpstr>March</vt:lpstr>
      <vt:lpstr>April</vt:lpstr>
      <vt:lpstr>May</vt:lpstr>
      <vt:lpstr>June</vt:lpstr>
      <vt:lpstr>July</vt:lpstr>
      <vt:lpstr>August</vt:lpstr>
      <vt:lpstr>September</vt:lpstr>
      <vt:lpstr>October</vt:lpstr>
      <vt:lpstr>November</vt:lpstr>
      <vt:lpstr>December</vt:lpstr>
      <vt:lpstr>CalendarYear</vt:lpstr>
      <vt:lpstr>Employee_Absence_Title</vt:lpstr>
      <vt:lpstr>Key_name</vt:lpstr>
      <vt:lpstr>KeyCustom1</vt:lpstr>
      <vt:lpstr>KeyCustom1Label</vt:lpstr>
      <vt:lpstr>KeyCustom2</vt:lpstr>
      <vt:lpstr>KeyCustom2Label</vt:lpstr>
      <vt:lpstr>KeyPersonal</vt:lpstr>
      <vt:lpstr>KeyPersonalLabel</vt:lpstr>
      <vt:lpstr>KeySick</vt:lpstr>
      <vt:lpstr>KeySickLabel</vt:lpstr>
      <vt:lpstr>KeyVacation</vt:lpstr>
      <vt:lpstr>KeyVacationLabel</vt:lpstr>
      <vt:lpstr>April!MonthName</vt:lpstr>
      <vt:lpstr>August!MonthName</vt:lpstr>
      <vt:lpstr>December!MonthName</vt:lpstr>
      <vt:lpstr>February!MonthName</vt:lpstr>
      <vt:lpstr>January!MonthName</vt:lpstr>
      <vt:lpstr>July!MonthName</vt:lpstr>
      <vt:lpstr>June!MonthName</vt:lpstr>
      <vt:lpstr>March!MonthName</vt:lpstr>
      <vt:lpstr>May!MonthName</vt:lpstr>
      <vt:lpstr>November!MonthName</vt:lpstr>
      <vt:lpstr>October!MonthName</vt:lpstr>
      <vt:lpstr>September!MonthName</vt:lpstr>
      <vt:lpstr>April!Print_Titles</vt:lpstr>
      <vt:lpstr>August!Print_Titles</vt:lpstr>
      <vt:lpstr>December!Print_Titles</vt:lpstr>
      <vt:lpstr>February!Print_Titles</vt:lpstr>
      <vt:lpstr>January!Print_Titles</vt:lpstr>
      <vt:lpstr>July!Print_Titles</vt:lpstr>
      <vt:lpstr>June!Print_Titles</vt:lpstr>
      <vt:lpstr>March!Print_Titles</vt:lpstr>
      <vt:lpstr>May!Print_Titles</vt:lpstr>
      <vt:lpstr>November!Print_Titles</vt:lpstr>
      <vt:lpstr>October!Print_Titles</vt:lpstr>
      <vt:lpstr>September!Print_Titles</vt:lpstr>
      <vt:lpstr>Title1</vt:lpstr>
      <vt:lpstr>Title10</vt:lpstr>
      <vt:lpstr>Title11</vt:lpstr>
      <vt:lpstr>Title12</vt:lpstr>
      <vt:lpstr>Title2</vt:lpstr>
      <vt:lpstr>Title3</vt:lpstr>
      <vt:lpstr>Title6</vt:lpstr>
      <vt:lpstr>Title7</vt:lpstr>
      <vt:lpstr>Title8</vt:lpstr>
      <vt:lpstr>Title9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2023-01-31T06:59:27Z</dcterms:created>
  <dcterms:modified xsi:type="dcterms:W3CDTF">2025-01-01T19:56:09Z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